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https://menlomicro.sharepoint.com/quality/Shared Documents/Conflict Minerals Info/"/>
    </mc:Choice>
  </mc:AlternateContent>
  <xr:revisionPtr revIDLastSave="7" documentId="8_{DA566DEE-0D83-4810-9CBF-C37AB6679971}" xr6:coauthVersionLast="47" xr6:coauthVersionMax="47" xr10:uidLastSave="{DF52E942-30A0-41F7-A5F6-1706447088A4}"/>
  <workbookProtection workbookAlgorithmName="SHA-512" workbookHashValue="xV3V0BvUUHTVojthRaZ2o65DO4P4spespKKq6utRFZyIiHzcI2Eqi6YkYIm5WJhxvdRAWLLO3uVPzVotx6egxg==" workbookSaltValue="GSW5kE3fybFX1FR+U6GJOQ==" workbookSpinCount="100000" lockStructure="1"/>
  <bookViews>
    <workbookView xWindow="16457" yWindow="0" windowWidth="16457" windowHeight="17914"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7" i="5" l="1"/>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R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J6" i="5"/>
  <c r="V7" i="5"/>
  <c r="J7" i="5"/>
  <c r="V8" i="5"/>
  <c r="R8" i="5" s="1"/>
  <c r="J8"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V9" i="5"/>
  <c r="I9" i="5" s="1"/>
  <c r="E9" i="5"/>
  <c r="X9" i="5" s="1"/>
  <c r="V10" i="5"/>
  <c r="G10" i="5" s="1"/>
  <c r="E10" i="5"/>
  <c r="X10" i="5" s="1"/>
  <c r="V11" i="5"/>
  <c r="E11" i="5"/>
  <c r="X11" i="5" s="1"/>
  <c r="V12" i="5"/>
  <c r="X12" i="5"/>
  <c r="V13" i="5"/>
  <c r="E13" i="5"/>
  <c r="X13" i="5" s="1"/>
  <c r="V14" i="5"/>
  <c r="G14" i="5" s="1"/>
  <c r="E14" i="5"/>
  <c r="V15" i="5"/>
  <c r="G15" i="5" s="1"/>
  <c r="E15" i="5"/>
  <c r="X15" i="5" s="1"/>
  <c r="V16" i="5"/>
  <c r="R16" i="5" s="1"/>
  <c r="X16" i="5"/>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V45" i="5"/>
  <c r="E45" i="5"/>
  <c r="X45" i="5" s="1"/>
  <c r="V46" i="5"/>
  <c r="E46" i="5"/>
  <c r="X46" i="5" s="1"/>
  <c r="V47" i="5"/>
  <c r="E47" i="5"/>
  <c r="X47" i="5" s="1"/>
  <c r="V48" i="5"/>
  <c r="E48" i="5"/>
  <c r="X48" i="5" s="1"/>
  <c r="V49" i="5"/>
  <c r="E49" i="5"/>
  <c r="X49" i="5" s="1"/>
  <c r="V50" i="5"/>
  <c r="E50" i="5"/>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V135" i="5"/>
  <c r="E135" i="5"/>
  <c r="X135" i="5" s="1"/>
  <c r="V136" i="5"/>
  <c r="E136" i="5"/>
  <c r="X136" i="5" s="1"/>
  <c r="V137" i="5"/>
  <c r="E137" i="5"/>
  <c r="X137" i="5" s="1"/>
  <c r="V138" i="5"/>
  <c r="E138" i="5"/>
  <c r="X138" i="5" s="1"/>
  <c r="V139" i="5"/>
  <c r="E139" i="5"/>
  <c r="X139" i="5" s="1"/>
  <c r="V140" i="5"/>
  <c r="E140" i="5"/>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V177" i="5"/>
  <c r="E177" i="5"/>
  <c r="X177" i="5" s="1"/>
  <c r="V178" i="5"/>
  <c r="E178" i="5"/>
  <c r="X178" i="5" s="1"/>
  <c r="V179" i="5"/>
  <c r="E179" i="5"/>
  <c r="X179" i="5" s="1"/>
  <c r="V180" i="5"/>
  <c r="E180" i="5"/>
  <c r="X180" i="5" s="1"/>
  <c r="V181" i="5"/>
  <c r="E181" i="5"/>
  <c r="X181" i="5" s="1"/>
  <c r="V182" i="5"/>
  <c r="E182" i="5"/>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V237" i="5"/>
  <c r="E237" i="5"/>
  <c r="X237" i="5" s="1"/>
  <c r="V238" i="5"/>
  <c r="E238" i="5"/>
  <c r="X238" i="5" s="1"/>
  <c r="V239" i="5"/>
  <c r="E239" i="5"/>
  <c r="X239" i="5" s="1"/>
  <c r="V240" i="5"/>
  <c r="E240" i="5"/>
  <c r="X240" i="5" s="1"/>
  <c r="V241" i="5"/>
  <c r="E241" i="5"/>
  <c r="X241" i="5" s="1"/>
  <c r="V242" i="5"/>
  <c r="E242" i="5"/>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V285" i="5"/>
  <c r="E285" i="5"/>
  <c r="X285" i="5" s="1"/>
  <c r="V286" i="5"/>
  <c r="E286" i="5"/>
  <c r="X286" i="5" s="1"/>
  <c r="V287" i="5"/>
  <c r="E287" i="5"/>
  <c r="X287" i="5" s="1"/>
  <c r="V288" i="5"/>
  <c r="E288" i="5"/>
  <c r="X288" i="5" s="1"/>
  <c r="V289" i="5"/>
  <c r="E289" i="5"/>
  <c r="X289" i="5" s="1"/>
  <c r="V290" i="5"/>
  <c r="E290" i="5"/>
  <c r="V291" i="5"/>
  <c r="E291" i="5"/>
  <c r="X291" i="5" s="1"/>
  <c r="V292" i="5"/>
  <c r="E292" i="5"/>
  <c r="X292" i="5" s="1"/>
  <c r="V293" i="5"/>
  <c r="E293" i="5"/>
  <c r="X293" i="5" s="1"/>
  <c r="V294" i="5"/>
  <c r="E294" i="5"/>
  <c r="X294" i="5" s="1"/>
  <c r="V295" i="5"/>
  <c r="E295" i="5"/>
  <c r="X295" i="5" s="1"/>
  <c r="V296" i="5"/>
  <c r="E296" i="5"/>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V309" i="5"/>
  <c r="E309" i="5"/>
  <c r="X309" i="5" s="1"/>
  <c r="V310" i="5"/>
  <c r="E310" i="5"/>
  <c r="X310" i="5" s="1"/>
  <c r="V311" i="5"/>
  <c r="E311" i="5"/>
  <c r="X311" i="5" s="1"/>
  <c r="V312" i="5"/>
  <c r="E312" i="5"/>
  <c r="X312" i="5" s="1"/>
  <c r="V313" i="5"/>
  <c r="E313" i="5"/>
  <c r="X313" i="5" s="1"/>
  <c r="V314" i="5"/>
  <c r="E314" i="5"/>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V393" i="5"/>
  <c r="E393" i="5"/>
  <c r="X393" i="5" s="1"/>
  <c r="V394" i="5"/>
  <c r="E394" i="5"/>
  <c r="X394" i="5" s="1"/>
  <c r="V395" i="5"/>
  <c r="E395" i="5"/>
  <c r="X395" i="5" s="1"/>
  <c r="V396" i="5"/>
  <c r="E396" i="5"/>
  <c r="X396" i="5" s="1"/>
  <c r="V397" i="5"/>
  <c r="E397" i="5"/>
  <c r="X397" i="5" s="1"/>
  <c r="V398" i="5"/>
  <c r="E398" i="5"/>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V447" i="5"/>
  <c r="E447" i="5"/>
  <c r="X447" i="5" s="1"/>
  <c r="V448" i="5"/>
  <c r="E448" i="5"/>
  <c r="X448" i="5" s="1"/>
  <c r="V449" i="5"/>
  <c r="E449" i="5"/>
  <c r="X449" i="5" s="1"/>
  <c r="V450" i="5"/>
  <c r="E450" i="5"/>
  <c r="X450" i="5" s="1"/>
  <c r="V451" i="5"/>
  <c r="E451" i="5"/>
  <c r="X451" i="5" s="1"/>
  <c r="V452" i="5"/>
  <c r="E452" i="5"/>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V483" i="5"/>
  <c r="E483" i="5"/>
  <c r="X483" i="5" s="1"/>
  <c r="V484" i="5"/>
  <c r="E484" i="5"/>
  <c r="X484" i="5" s="1"/>
  <c r="V485" i="5"/>
  <c r="E485" i="5"/>
  <c r="X485" i="5" s="1"/>
  <c r="V486" i="5"/>
  <c r="E486" i="5"/>
  <c r="X486" i="5" s="1"/>
  <c r="V487" i="5"/>
  <c r="E487" i="5"/>
  <c r="X487" i="5" s="1"/>
  <c r="V488" i="5"/>
  <c r="E488" i="5"/>
  <c r="V489" i="5"/>
  <c r="E489" i="5"/>
  <c r="X489" i="5" s="1"/>
  <c r="V490" i="5"/>
  <c r="E490" i="5"/>
  <c r="X490" i="5" s="1"/>
  <c r="V491" i="5"/>
  <c r="E491" i="5"/>
  <c r="X491" i="5" s="1"/>
  <c r="V492" i="5"/>
  <c r="E492" i="5"/>
  <c r="X492" i="5" s="1"/>
  <c r="V493" i="5"/>
  <c r="E493" i="5"/>
  <c r="X493" i="5" s="1"/>
  <c r="V494" i="5"/>
  <c r="E494" i="5"/>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V531" i="5"/>
  <c r="E531" i="5"/>
  <c r="X531" i="5" s="1"/>
  <c r="V532" i="5"/>
  <c r="E532" i="5"/>
  <c r="X532" i="5" s="1"/>
  <c r="V533" i="5"/>
  <c r="E533" i="5"/>
  <c r="X533" i="5" s="1"/>
  <c r="V534" i="5"/>
  <c r="E534" i="5"/>
  <c r="X534" i="5" s="1"/>
  <c r="V535" i="5"/>
  <c r="E535" i="5"/>
  <c r="X535" i="5" s="1"/>
  <c r="V536" i="5"/>
  <c r="E536" i="5"/>
  <c r="V537" i="5"/>
  <c r="E537" i="5"/>
  <c r="X537" i="5" s="1"/>
  <c r="V538" i="5"/>
  <c r="E538" i="5"/>
  <c r="X538" i="5" s="1"/>
  <c r="V539" i="5"/>
  <c r="E539" i="5"/>
  <c r="X539" i="5" s="1"/>
  <c r="V540" i="5"/>
  <c r="E540" i="5"/>
  <c r="X540" i="5" s="1"/>
  <c r="V541" i="5"/>
  <c r="E541" i="5"/>
  <c r="X541" i="5" s="1"/>
  <c r="V542" i="5"/>
  <c r="E542" i="5"/>
  <c r="V543" i="5"/>
  <c r="E543" i="5"/>
  <c r="X543" i="5" s="1"/>
  <c r="V544" i="5"/>
  <c r="E544" i="5"/>
  <c r="X544" i="5" s="1"/>
  <c r="V545" i="5"/>
  <c r="E545" i="5"/>
  <c r="X545" i="5" s="1"/>
  <c r="V546" i="5"/>
  <c r="E546" i="5"/>
  <c r="X546" i="5" s="1"/>
  <c r="V547" i="5"/>
  <c r="E547" i="5"/>
  <c r="X547" i="5" s="1"/>
  <c r="V548" i="5"/>
  <c r="E548" i="5"/>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V867" i="5"/>
  <c r="E867" i="5"/>
  <c r="X867" i="5" s="1"/>
  <c r="V868" i="5"/>
  <c r="E868" i="5"/>
  <c r="X868" i="5" s="1"/>
  <c r="V869" i="5"/>
  <c r="E869" i="5"/>
  <c r="X869" i="5" s="1"/>
  <c r="V870" i="5"/>
  <c r="E870" i="5"/>
  <c r="X870" i="5" s="1"/>
  <c r="V871" i="5"/>
  <c r="E871" i="5"/>
  <c r="X871" i="5" s="1"/>
  <c r="V872" i="5"/>
  <c r="E872" i="5"/>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V885" i="5"/>
  <c r="E885" i="5"/>
  <c r="X885" i="5" s="1"/>
  <c r="V886" i="5"/>
  <c r="E886" i="5"/>
  <c r="X886" i="5" s="1"/>
  <c r="V887" i="5"/>
  <c r="E887" i="5"/>
  <c r="X887" i="5" s="1"/>
  <c r="V888" i="5"/>
  <c r="E888" i="5"/>
  <c r="X888" i="5" s="1"/>
  <c r="V889" i="5"/>
  <c r="E889" i="5"/>
  <c r="X889" i="5" s="1"/>
  <c r="V890" i="5"/>
  <c r="E890" i="5"/>
  <c r="V891" i="5"/>
  <c r="E891" i="5"/>
  <c r="X891" i="5" s="1"/>
  <c r="V892" i="5"/>
  <c r="E892" i="5"/>
  <c r="X892" i="5" s="1"/>
  <c r="V893" i="5"/>
  <c r="E893" i="5"/>
  <c r="X893" i="5" s="1"/>
  <c r="V894" i="5"/>
  <c r="E894" i="5"/>
  <c r="X894" i="5" s="1"/>
  <c r="V895" i="5"/>
  <c r="E895" i="5"/>
  <c r="X895" i="5" s="1"/>
  <c r="V896" i="5"/>
  <c r="E896" i="5"/>
  <c r="V897" i="5"/>
  <c r="E897" i="5"/>
  <c r="X897" i="5" s="1"/>
  <c r="V898" i="5"/>
  <c r="E898" i="5"/>
  <c r="X898" i="5" s="1"/>
  <c r="V899" i="5"/>
  <c r="E899" i="5"/>
  <c r="X899" i="5" s="1"/>
  <c r="V900" i="5"/>
  <c r="E900" i="5"/>
  <c r="X900" i="5" s="1"/>
  <c r="V901" i="5"/>
  <c r="E901" i="5"/>
  <c r="X901" i="5" s="1"/>
  <c r="V902" i="5"/>
  <c r="E902" i="5"/>
  <c r="V903" i="5"/>
  <c r="E903" i="5"/>
  <c r="X903" i="5" s="1"/>
  <c r="V904" i="5"/>
  <c r="E904" i="5"/>
  <c r="X904" i="5" s="1"/>
  <c r="V905" i="5"/>
  <c r="E905" i="5"/>
  <c r="X905" i="5" s="1"/>
  <c r="V906" i="5"/>
  <c r="E906" i="5"/>
  <c r="X906" i="5" s="1"/>
  <c r="V907" i="5"/>
  <c r="E907" i="5"/>
  <c r="X907" i="5" s="1"/>
  <c r="V908" i="5"/>
  <c r="E908" i="5"/>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V969" i="5"/>
  <c r="E969" i="5"/>
  <c r="X969" i="5" s="1"/>
  <c r="V970" i="5"/>
  <c r="E970" i="5"/>
  <c r="X970" i="5" s="1"/>
  <c r="V971" i="5"/>
  <c r="E971" i="5"/>
  <c r="X971" i="5" s="1"/>
  <c r="V972" i="5"/>
  <c r="E972" i="5"/>
  <c r="X972" i="5" s="1"/>
  <c r="V973" i="5"/>
  <c r="E973" i="5"/>
  <c r="X973" i="5" s="1"/>
  <c r="V974" i="5"/>
  <c r="E974" i="5"/>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V1203" i="5"/>
  <c r="E1203" i="5"/>
  <c r="X1203" i="5" s="1"/>
  <c r="V1204" i="5"/>
  <c r="E1204" i="5"/>
  <c r="X1204" i="5" s="1"/>
  <c r="V1205" i="5"/>
  <c r="E1205" i="5"/>
  <c r="X1205" i="5" s="1"/>
  <c r="V1206" i="5"/>
  <c r="E1206" i="5"/>
  <c r="X1206" i="5" s="1"/>
  <c r="V1207" i="5"/>
  <c r="E1207" i="5"/>
  <c r="X1207" i="5" s="1"/>
  <c r="V1208" i="5"/>
  <c r="E1208" i="5"/>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V1347" i="5"/>
  <c r="E1347" i="5"/>
  <c r="X1347" i="5" s="1"/>
  <c r="V1348" i="5"/>
  <c r="E1348" i="5"/>
  <c r="X1348" i="5" s="1"/>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X1488" i="5" s="1"/>
  <c r="V1489" i="5"/>
  <c r="E1489" i="5"/>
  <c r="X1489" i="5" s="1"/>
  <c r="V1490" i="5"/>
  <c r="E1490" i="5"/>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V1689" i="5"/>
  <c r="E1689" i="5"/>
  <c r="X1689" i="5" s="1"/>
  <c r="V1690" i="5"/>
  <c r="E1690" i="5"/>
  <c r="X1690" i="5" s="1"/>
  <c r="V1691" i="5"/>
  <c r="E1691" i="5"/>
  <c r="X1691" i="5" s="1"/>
  <c r="V1692" i="5"/>
  <c r="E1692" i="5"/>
  <c r="X1692" i="5" s="1"/>
  <c r="V1693" i="5"/>
  <c r="E1693" i="5"/>
  <c r="X1693" i="5" s="1"/>
  <c r="V1694" i="5"/>
  <c r="E1694" i="5"/>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V1845" i="5"/>
  <c r="E1845" i="5"/>
  <c r="X1845" i="5" s="1"/>
  <c r="V1846" i="5"/>
  <c r="E1846" i="5"/>
  <c r="X1846" i="5" s="1"/>
  <c r="V1847" i="5"/>
  <c r="E1847" i="5"/>
  <c r="X1847" i="5" s="1"/>
  <c r="V1848" i="5"/>
  <c r="E1848" i="5"/>
  <c r="X1848" i="5" s="1"/>
  <c r="V1849" i="5"/>
  <c r="E1849" i="5"/>
  <c r="X1849" i="5" s="1"/>
  <c r="V1850" i="5"/>
  <c r="E1850" i="5"/>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V2271" i="5"/>
  <c r="E2271" i="5"/>
  <c r="X2271" i="5" s="1"/>
  <c r="V2272" i="5"/>
  <c r="E2272" i="5"/>
  <c r="X2272" i="5" s="1"/>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V2331" i="5"/>
  <c r="E2331" i="5"/>
  <c r="X2331" i="5" s="1"/>
  <c r="V2332" i="5"/>
  <c r="E2332" i="5"/>
  <c r="X2332" i="5" s="1"/>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V2433" i="5"/>
  <c r="E2433" i="5"/>
  <c r="X2433" i="5" s="1"/>
  <c r="V2434" i="5"/>
  <c r="E2434" i="5"/>
  <c r="X2434" i="5" s="1"/>
  <c r="V2435" i="5"/>
  <c r="E2435" i="5"/>
  <c r="X2435" i="5" s="1"/>
  <c r="V2436" i="5"/>
  <c r="E2436" i="5"/>
  <c r="X2436" i="5" s="1"/>
  <c r="V2437" i="5"/>
  <c r="E2437" i="5"/>
  <c r="X2437" i="5" s="1"/>
  <c r="V2438" i="5"/>
  <c r="E2438" i="5"/>
  <c r="V2439" i="5"/>
  <c r="E2439" i="5"/>
  <c r="X2439" i="5" s="1"/>
  <c r="V2440" i="5"/>
  <c r="E2440" i="5"/>
  <c r="X2440" i="5" s="1"/>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1" i="5"/>
  <c r="G13"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c r="B58" i="6"/>
  <c r="G58" i="6" s="1"/>
  <c r="B57" i="6"/>
  <c r="G57" i="6" s="1"/>
  <c r="B56" i="6"/>
  <c r="G56" i="6"/>
  <c r="B55" i="6"/>
  <c r="G55" i="6" s="1"/>
  <c r="B54" i="6"/>
  <c r="G54" i="6" s="1"/>
  <c r="B17" i="6"/>
  <c r="B16" i="6"/>
  <c r="B21" i="6" s="1"/>
  <c r="B15" i="6"/>
  <c r="G15" i="6" s="1"/>
  <c r="H15" i="6" s="1"/>
  <c r="B14" i="6"/>
  <c r="G14" i="6"/>
  <c r="H14" i="6" s="1"/>
  <c r="D14" i="6" s="1"/>
  <c r="H13" i="6"/>
  <c r="B12" i="6"/>
  <c r="G12" i="6"/>
  <c r="H12" i="6" s="1"/>
  <c r="D12" i="6" s="1"/>
  <c r="B11" i="6"/>
  <c r="G11" i="6"/>
  <c r="H11" i="6" s="1"/>
  <c r="D11" i="6" s="1"/>
  <c r="G10" i="6"/>
  <c r="H10" i="6"/>
  <c r="D10" i="6" s="1"/>
  <c r="G9" i="6"/>
  <c r="H9" i="6"/>
  <c r="B8" i="6"/>
  <c r="G8" i="6"/>
  <c r="H8" i="6" s="1"/>
  <c r="D8" i="6" s="1"/>
  <c r="B7" i="6"/>
  <c r="G7" i="6"/>
  <c r="H7" i="6"/>
  <c r="D7" i="6" s="1"/>
  <c r="B6" i="6"/>
  <c r="G6" i="6"/>
  <c r="B5" i="6"/>
  <c r="F6" i="6"/>
  <c r="B4" i="6"/>
  <c r="G4" i="6" s="1"/>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B47" i="4" s="1"/>
  <c r="A32" i="6" s="1"/>
  <c r="P46" i="4"/>
  <c r="B46" i="4" s="1"/>
  <c r="A31" i="6" s="1"/>
  <c r="P45" i="4"/>
  <c r="P44" i="4"/>
  <c r="P43" i="4"/>
  <c r="Q43" i="4" s="1"/>
  <c r="P41" i="4"/>
  <c r="P40" i="4"/>
  <c r="B40" i="4" s="1"/>
  <c r="B64" i="4" s="1"/>
  <c r="A46" i="6" s="1"/>
  <c r="P39" i="4"/>
  <c r="B39" i="4" s="1"/>
  <c r="P38" i="4"/>
  <c r="B38" i="4" s="1"/>
  <c r="A24" i="6" s="1"/>
  <c r="P37" i="4"/>
  <c r="Q37" i="4"/>
  <c r="B31" i="4" s="1"/>
  <c r="A18" i="6" s="1"/>
  <c r="P35" i="4"/>
  <c r="P34" i="4"/>
  <c r="P33" i="4"/>
  <c r="P32" i="4"/>
  <c r="P31" i="4"/>
  <c r="Q31" i="4" s="1"/>
  <c r="P29" i="4"/>
  <c r="P28" i="4"/>
  <c r="B28" i="4" s="1"/>
  <c r="P27" i="4"/>
  <c r="B27" i="4" s="1"/>
  <c r="P26" i="4"/>
  <c r="B26" i="4" s="1"/>
  <c r="B32" i="4" s="1"/>
  <c r="A19"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X1046" i="5"/>
  <c r="H1091" i="5"/>
  <c r="J1091" i="5"/>
  <c r="F1091" i="5"/>
  <c r="H1118" i="5"/>
  <c r="F1118" i="5"/>
  <c r="R1132" i="5"/>
  <c r="J1185" i="5"/>
  <c r="AB679" i="5"/>
  <c r="S770" i="5"/>
  <c r="H782" i="5"/>
  <c r="I782" i="5"/>
  <c r="F782" i="5"/>
  <c r="R784" i="5"/>
  <c r="F784" i="5"/>
  <c r="S790" i="5"/>
  <c r="H802" i="5"/>
  <c r="J802" i="5"/>
  <c r="R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G68" i="6" s="1"/>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X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X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X2438" i="5"/>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A38" i="2"/>
  <c r="J4" i="5"/>
  <c r="B41" i="4"/>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H2069" i="5"/>
  <c r="J1959" i="5"/>
  <c r="R1959" i="5"/>
  <c r="I678" i="5"/>
  <c r="H678" i="5"/>
  <c r="J987" i="5"/>
  <c r="S606" i="5"/>
  <c r="S610" i="5"/>
  <c r="S598" i="5"/>
  <c r="X542" i="5"/>
  <c r="X338" i="5"/>
  <c r="X488" i="5"/>
  <c r="X482" i="5"/>
  <c r="X530" i="5"/>
  <c r="S532" i="5"/>
  <c r="S356" i="5"/>
  <c r="X134" i="5"/>
  <c r="S343" i="5"/>
  <c r="X182" i="5"/>
  <c r="X86" i="5"/>
  <c r="S315" i="5"/>
  <c r="X50" i="5"/>
  <c r="S357" i="5"/>
  <c r="S383" i="5"/>
  <c r="X44" i="5"/>
  <c r="X242"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F1859" i="5"/>
  <c r="X1508"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X1688"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X135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426" i="5"/>
  <c r="R2426" i="5"/>
  <c r="J2426" i="5"/>
  <c r="I2426" i="5"/>
  <c r="H2426" i="5"/>
  <c r="D5" i="6"/>
  <c r="F2446" i="5"/>
  <c r="H2446" i="5"/>
  <c r="J2446" i="5"/>
  <c r="I2446" i="5"/>
  <c r="R2446" i="5"/>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X1298" i="5"/>
  <c r="R1298" i="5"/>
  <c r="J1298" i="5"/>
  <c r="I1298" i="5"/>
  <c r="H1298" i="5"/>
  <c r="F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X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X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X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R1326" i="5"/>
  <c r="J1326" i="5"/>
  <c r="I1326" i="5"/>
  <c r="H1326" i="5"/>
  <c r="F1318" i="5"/>
  <c r="R1318" i="5"/>
  <c r="J1318" i="5"/>
  <c r="I1318" i="5"/>
  <c r="H1318" i="5"/>
  <c r="F1310" i="5"/>
  <c r="X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X140" i="5"/>
  <c r="S611" i="5"/>
  <c r="X398" i="5"/>
  <c r="S601" i="5"/>
  <c r="X296" i="5"/>
  <c r="X176" i="5"/>
  <c r="X362" i="5"/>
  <c r="X506" i="5"/>
  <c r="S600" i="5"/>
  <c r="X164" i="5"/>
  <c r="X446" i="5"/>
  <c r="X308" i="5"/>
  <c r="S382" i="5"/>
  <c r="X224" i="5"/>
  <c r="X236" i="5"/>
  <c r="S533" i="5"/>
  <c r="S355" i="5"/>
  <c r="X602" i="5"/>
  <c r="S602" i="5"/>
  <c r="X350" i="5"/>
  <c r="S603" i="5"/>
  <c r="X104" i="5"/>
  <c r="X260" i="5"/>
  <c r="S605" i="5"/>
  <c r="S607" i="5"/>
  <c r="X314" i="5"/>
  <c r="S314" i="5"/>
  <c r="X272" i="5"/>
  <c r="X284"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I10" i="5"/>
  <c r="F10" i="5"/>
  <c r="H13" i="5"/>
  <c r="R13" i="5"/>
  <c r="J13" i="5"/>
  <c r="I13" i="5"/>
  <c r="F13" i="5"/>
  <c r="H7" i="5"/>
  <c r="R7" i="5"/>
  <c r="F7" i="5"/>
  <c r="I7" i="5"/>
  <c r="H17" i="5"/>
  <c r="I17" i="5"/>
  <c r="J17" i="5"/>
  <c r="R17" i="5"/>
  <c r="F17" i="5"/>
  <c r="R12" i="5"/>
  <c r="H9" i="5"/>
  <c r="J9" i="5"/>
  <c r="I8" i="5"/>
  <c r="F8" i="5"/>
  <c r="H15" i="5"/>
  <c r="J15" i="5"/>
  <c r="F15" i="5"/>
  <c r="R15" i="5"/>
  <c r="H11" i="5"/>
  <c r="R11" i="5"/>
  <c r="J11" i="5"/>
  <c r="F11" i="5"/>
  <c r="I11" i="5"/>
  <c r="I14" i="5"/>
  <c r="R14" i="5"/>
  <c r="J14" i="5"/>
  <c r="H14" i="5"/>
  <c r="X14" i="5"/>
  <c r="S17" i="5"/>
  <c r="S12" i="5"/>
  <c r="S14" i="5"/>
  <c r="S11" i="5"/>
  <c r="S6" i="5"/>
  <c r="S13" i="5"/>
  <c r="S7" i="5"/>
  <c r="G64" i="6" a="1"/>
  <c r="H10" i="5" l="1"/>
  <c r="J10" i="5"/>
  <c r="F14" i="5"/>
  <c r="I15" i="5"/>
  <c r="R10" i="5"/>
  <c r="H8" i="5"/>
  <c r="G69" i="6" a="1"/>
  <c r="G69" i="6" s="1"/>
  <c r="G65" i="6"/>
  <c r="G67" i="6"/>
  <c r="F9" i="5"/>
  <c r="G66" i="6"/>
  <c r="R9" i="5"/>
  <c r="E8" i="5"/>
  <c r="F69" i="6"/>
  <c r="D43" i="4"/>
  <c r="B61" i="4"/>
  <c r="A43" i="6" s="1"/>
  <c r="B79" i="4"/>
  <c r="A57" i="6" s="1"/>
  <c r="B67" i="4"/>
  <c r="A48" i="6" s="1"/>
  <c r="D49" i="4"/>
  <c r="G49" i="4"/>
  <c r="B87" i="4"/>
  <c r="A62" i="6" s="1"/>
  <c r="D15" i="6"/>
  <c r="B26" i="6"/>
  <c r="G26" i="6" s="1"/>
  <c r="G21" i="6"/>
  <c r="F19" i="6"/>
  <c r="B19" i="6"/>
  <c r="F24" i="6" s="1"/>
  <c r="B37" i="6"/>
  <c r="G37" i="6" s="1"/>
  <c r="F22" i="6"/>
  <c r="B20" i="6"/>
  <c r="G20" i="6" s="1"/>
  <c r="A25" i="6"/>
  <c r="B69" i="4"/>
  <c r="A50" i="6" s="1"/>
  <c r="B63" i="4"/>
  <c r="A45" i="6" s="1"/>
  <c r="B40" i="6"/>
  <c r="G40" i="6" s="1"/>
  <c r="C15" i="6"/>
  <c r="B51" i="6"/>
  <c r="G51" i="6" s="1"/>
  <c r="F26" i="6"/>
  <c r="G16" i="6"/>
  <c r="H16" i="6" s="1"/>
  <c r="C16" i="6" s="1"/>
  <c r="B41" i="6"/>
  <c r="G41" i="6" s="1"/>
  <c r="F21" i="6"/>
  <c r="H21" i="6" s="1"/>
  <c r="D21" i="6" s="1"/>
  <c r="B31" i="6"/>
  <c r="G31" i="6" s="1"/>
  <c r="B46" i="6"/>
  <c r="G46" i="6" s="1"/>
  <c r="G17" i="6"/>
  <c r="H17" i="6" s="1"/>
  <c r="B22" i="6"/>
  <c r="B52" i="6" s="1"/>
  <c r="G52" i="6" s="1"/>
  <c r="C14" i="6"/>
  <c r="B34" i="6"/>
  <c r="G34" i="6" s="1"/>
  <c r="B81" i="4"/>
  <c r="A58" i="6" s="1"/>
  <c r="B77" i="4"/>
  <c r="A55" i="6" s="1"/>
  <c r="F20" i="6"/>
  <c r="H20" i="6" s="1"/>
  <c r="D20" i="6" s="1"/>
  <c r="B30" i="6"/>
  <c r="G30" i="6" s="1"/>
  <c r="B85" i="4"/>
  <c r="A60" i="6" s="1"/>
  <c r="B75" i="4"/>
  <c r="A54" i="6" s="1"/>
  <c r="B43" i="4"/>
  <c r="A28" i="6" s="1"/>
  <c r="B55" i="4"/>
  <c r="A38" i="6" s="1"/>
  <c r="B89" i="4"/>
  <c r="A63" i="6" s="1"/>
  <c r="B83" i="4"/>
  <c r="A59" i="6" s="1"/>
  <c r="G37" i="4"/>
  <c r="B36" i="6"/>
  <c r="G36" i="6" s="1"/>
  <c r="B49" i="4"/>
  <c r="A33" i="6" s="1"/>
  <c r="B51" i="4"/>
  <c r="A35" i="6" s="1"/>
  <c r="B35" i="4"/>
  <c r="A22" i="6" s="1"/>
  <c r="C12" i="6"/>
  <c r="G43" i="4"/>
  <c r="C11" i="6"/>
  <c r="B56" i="4"/>
  <c r="A39" i="6" s="1"/>
  <c r="C10" i="6"/>
  <c r="C9" i="6"/>
  <c r="C8" i="6"/>
  <c r="G74" i="4"/>
  <c r="C7" i="6"/>
  <c r="G55" i="4"/>
  <c r="B50" i="4"/>
  <c r="A34" i="6" s="1"/>
  <c r="B62" i="4"/>
  <c r="A44" i="6" s="1"/>
  <c r="D37" i="4"/>
  <c r="C6" i="6"/>
  <c r="B68" i="4"/>
  <c r="A49" i="6" s="1"/>
  <c r="C5" i="6"/>
  <c r="A14" i="6"/>
  <c r="A15" i="6"/>
  <c r="B33" i="4"/>
  <c r="A20" i="6" s="1"/>
  <c r="D61" i="4"/>
  <c r="D31" i="4"/>
  <c r="D55" i="4"/>
  <c r="D67" i="4"/>
  <c r="B65" i="4"/>
  <c r="A47" i="6" s="1"/>
  <c r="A27" i="6"/>
  <c r="B34" i="4"/>
  <c r="A21" i="6" s="1"/>
  <c r="A16" i="6"/>
  <c r="B57" i="4"/>
  <c r="A40" i="6" s="1"/>
  <c r="G61" i="4"/>
  <c r="G31" i="4"/>
  <c r="C4" i="6"/>
  <c r="G64" i="6"/>
  <c r="A26" i="6"/>
  <c r="B70" i="4"/>
  <c r="A51" i="6" s="1"/>
  <c r="B52" i="4"/>
  <c r="A36" i="6" s="1"/>
  <c r="B58" i="4"/>
  <c r="A41" i="6" s="1"/>
  <c r="B53" i="4"/>
  <c r="A37" i="6" s="1"/>
  <c r="B59" i="4"/>
  <c r="A42" i="6" s="1"/>
  <c r="B71" i="4"/>
  <c r="A52" i="6" s="1"/>
  <c r="T12" i="5"/>
  <c r="S16" i="5"/>
  <c r="T13" i="5"/>
  <c r="T6" i="5"/>
  <c r="T14" i="5"/>
  <c r="T7" i="5"/>
  <c r="S15" i="5"/>
  <c r="T11" i="5"/>
  <c r="S10" i="5"/>
  <c r="S9" i="5"/>
  <c r="H69" i="6" l="1"/>
  <c r="X5" i="5"/>
  <c r="C69" i="6"/>
  <c r="X8" i="5"/>
  <c r="B24" i="6"/>
  <c r="G24" i="6" s="1"/>
  <c r="B39" i="6"/>
  <c r="G39" i="6" s="1"/>
  <c r="B47" i="6"/>
  <c r="G47" i="6" s="1"/>
  <c r="B45" i="6"/>
  <c r="G45" i="6" s="1"/>
  <c r="B27" i="6"/>
  <c r="G27" i="6" s="1"/>
  <c r="H27" i="6" s="1"/>
  <c r="F27" i="6"/>
  <c r="F47" i="6" s="1"/>
  <c r="H47" i="6" s="1"/>
  <c r="B42" i="6"/>
  <c r="G42" i="6" s="1"/>
  <c r="B44" i="6"/>
  <c r="G44" i="6" s="1"/>
  <c r="B29" i="6"/>
  <c r="G29" i="6" s="1"/>
  <c r="F39" i="6"/>
  <c r="F65" i="6"/>
  <c r="F29" i="6"/>
  <c r="H24" i="6"/>
  <c r="F34" i="6"/>
  <c r="H34" i="6" s="1"/>
  <c r="F49" i="6"/>
  <c r="F44" i="6"/>
  <c r="C20" i="6"/>
  <c r="F36" i="6"/>
  <c r="H36" i="6" s="1"/>
  <c r="F51" i="6"/>
  <c r="H51" i="6" s="1"/>
  <c r="H26" i="6"/>
  <c r="F67" i="6"/>
  <c r="H67" i="6" s="1"/>
  <c r="F31" i="6"/>
  <c r="H31" i="6" s="1"/>
  <c r="F46" i="6"/>
  <c r="H46" i="6" s="1"/>
  <c r="F41" i="6"/>
  <c r="H41" i="6" s="1"/>
  <c r="F32" i="6"/>
  <c r="F68" i="6"/>
  <c r="H68" i="6" s="1"/>
  <c r="F52" i="6"/>
  <c r="H52" i="6" s="1"/>
  <c r="F37" i="6"/>
  <c r="H37" i="6" s="1"/>
  <c r="C21" i="6"/>
  <c r="K67" i="6"/>
  <c r="D16" i="6"/>
  <c r="B25" i="6"/>
  <c r="G25" i="6" s="1"/>
  <c r="G22" i="6"/>
  <c r="H22" i="6" s="1"/>
  <c r="B32" i="6"/>
  <c r="G32" i="6" s="1"/>
  <c r="B50" i="6"/>
  <c r="G50" i="6" s="1"/>
  <c r="K66" i="6"/>
  <c r="B35" i="6"/>
  <c r="G35" i="6" s="1"/>
  <c r="D17" i="6"/>
  <c r="C17" i="6"/>
  <c r="F25" i="6"/>
  <c r="G19" i="6"/>
  <c r="H19" i="6" s="1"/>
  <c r="B49" i="6"/>
  <c r="G49" i="6" s="1"/>
  <c r="H64" i="6"/>
  <c r="B64" i="6"/>
  <c r="T16" i="5"/>
  <c r="S5" i="5"/>
  <c r="T15" i="5"/>
  <c r="T10" i="5"/>
  <c r="T9" i="5"/>
  <c r="S8" i="5"/>
  <c r="H39" i="6" l="1"/>
  <c r="H32" i="6"/>
  <c r="H29" i="6"/>
  <c r="D29" i="6" s="1"/>
  <c r="H44" i="6"/>
  <c r="F42" i="6"/>
  <c r="H42" i="6" s="1"/>
  <c r="D42" i="6" s="1"/>
  <c r="D22" i="6"/>
  <c r="C22" i="6"/>
  <c r="K68" i="6"/>
  <c r="D44" i="6"/>
  <c r="C44" i="6"/>
  <c r="D34" i="6"/>
  <c r="C34" i="6"/>
  <c r="D47" i="6"/>
  <c r="C47" i="6"/>
  <c r="D24" i="6"/>
  <c r="C24" i="6"/>
  <c r="D26" i="6"/>
  <c r="C26" i="6"/>
  <c r="D51" i="6"/>
  <c r="C51" i="6"/>
  <c r="D68" i="6"/>
  <c r="C68" i="6"/>
  <c r="D46" i="6"/>
  <c r="C46" i="6"/>
  <c r="C2" i="6"/>
  <c r="B2" i="6"/>
  <c r="H65" i="6"/>
  <c r="D36" i="6"/>
  <c r="C36" i="6"/>
  <c r="D19" i="6"/>
  <c r="C19" i="6"/>
  <c r="K65" i="6"/>
  <c r="D32" i="6"/>
  <c r="C32" i="6"/>
  <c r="H49" i="6"/>
  <c r="D41" i="6"/>
  <c r="C41" i="6"/>
  <c r="F50" i="6"/>
  <c r="H50" i="6" s="1"/>
  <c r="F66" i="6"/>
  <c r="H66" i="6" s="1"/>
  <c r="F45" i="6"/>
  <c r="H45" i="6" s="1"/>
  <c r="F30" i="6"/>
  <c r="H30" i="6" s="1"/>
  <c r="H25" i="6"/>
  <c r="F35" i="6"/>
  <c r="H35" i="6" s="1"/>
  <c r="F40" i="6"/>
  <c r="H40" i="6" s="1"/>
  <c r="C31" i="6"/>
  <c r="D31" i="6"/>
  <c r="F54" i="6"/>
  <c r="D37" i="6"/>
  <c r="C37" i="6"/>
  <c r="D52" i="6"/>
  <c r="C52" i="6"/>
  <c r="D27" i="6"/>
  <c r="C27" i="6"/>
  <c r="D67" i="6"/>
  <c r="C67" i="6"/>
  <c r="D39" i="6"/>
  <c r="C39" i="6"/>
  <c r="C64" i="6"/>
  <c r="D64" i="6"/>
  <c r="T5" i="5"/>
  <c r="T8" i="5"/>
  <c r="C42" i="6" l="1"/>
  <c r="C29" i="6"/>
  <c r="D65" i="6"/>
  <c r="C65" i="6"/>
  <c r="D50" i="6"/>
  <c r="C50" i="6"/>
  <c r="F63" i="6"/>
  <c r="H63" i="6" s="1"/>
  <c r="F57" i="6"/>
  <c r="H57" i="6" s="1"/>
  <c r="F55" i="6"/>
  <c r="F62" i="6"/>
  <c r="H62" i="6" s="1"/>
  <c r="H54" i="6"/>
  <c r="F58" i="6"/>
  <c r="H58" i="6" s="1"/>
  <c r="F60" i="6"/>
  <c r="H60" i="6" s="1"/>
  <c r="F59" i="6"/>
  <c r="H59" i="6" s="1"/>
  <c r="D40" i="6"/>
  <c r="C40" i="6"/>
  <c r="D49" i="6"/>
  <c r="C49" i="6"/>
  <c r="D25" i="6"/>
  <c r="C25" i="6"/>
  <c r="D30" i="6"/>
  <c r="C30" i="6"/>
  <c r="D66" i="6"/>
  <c r="C66" i="6"/>
  <c r="D35" i="6"/>
  <c r="C35" i="6"/>
  <c r="D45" i="6"/>
  <c r="C45" i="6"/>
  <c r="D57" i="6" l="1"/>
  <c r="C57" i="6"/>
  <c r="F56" i="6"/>
  <c r="H56" i="6" s="1"/>
  <c r="H55" i="6"/>
  <c r="D59" i="6"/>
  <c r="C59" i="6"/>
  <c r="D60" i="6"/>
  <c r="C60" i="6"/>
  <c r="D58" i="6"/>
  <c r="C58" i="6"/>
  <c r="C54" i="6"/>
  <c r="D54" i="6"/>
  <c r="D62" i="6"/>
  <c r="C62" i="6"/>
  <c r="D63" i="6"/>
  <c r="C63" i="6"/>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<sst xmlns="http://schemas.openxmlformats.org/spreadsheetml/2006/main" count="22569" uniqueCount="15867">
  <si>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</si>
  <si>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</si>
  <si>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</si>
  <si>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</si>
  <si>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</si>
  <si>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</si>
  <si>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</si>
  <si>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</si>
  <si>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</si>
  <si>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</si>
  <si>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</si>
  <si>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</si>
  <si>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</si>
  <si>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</si>
  <si>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</si>
  <si>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</si>
  <si>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</si>
  <si>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</si>
  <si>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</si>
  <si>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</si>
  <si>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</si>
  <si>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</si>
  <si>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</si>
  <si>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</si>
  <si>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</si>
  <si>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</si>
  <si>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</si>
  <si>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</si>
  <si>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</si>
  <si>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</si>
  <si>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</si>
  <si>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</si>
  <si>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</si>
  <si>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</si>
  <si>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</si>
  <si>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</si>
  <si>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</si>
  <si>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</si>
  <si>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</si>
  <si>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</si>
  <si>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</si>
  <si>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</si>
  <si>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</si>
  <si>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</si>
  <si>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</si>
  <si>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</si>
  <si>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</si>
  <si>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</si>
  <si>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</si>
  <si>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</si>
  <si>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</si>
  <si>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</si>
  <si>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</si>
  <si>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</si>
  <si>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</si>
  <si>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</si>
  <si>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</si>
  <si>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</si>
  <si>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</si>
  <si>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</si>
  <si>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</si>
  <si>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</si>
  <si>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</si>
  <si>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</si>
  <si>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</si>
  <si>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</si>
  <si>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</si>
  <si>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</si>
  <si>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</si>
  <si>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</si>
  <si>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</si>
  <si>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</si>
  <si>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</si>
  <si>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</si>
  <si>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</si>
  <si>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</si>
  <si>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</si>
  <si>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</si>
  <si>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</si>
  <si>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</si>
  <si>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</si>
  <si>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</si>
  <si>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</si>
  <si>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</si>
  <si>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</si>
  <si>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</si>
  <si>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</si>
  <si>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</si>
  <si>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</si>
  <si>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</si>
  <si>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</si>
  <si>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</si>
  <si>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</si>
  <si>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</si>
  <si>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</si>
  <si>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</si>
  <si>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</si>
  <si>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</si>
  <si>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</si>
  <si>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</si>
  <si>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</si>
  <si>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</si>
  <si>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</si>
  <si>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</si>
  <si>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</si>
  <si>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</si>
  <si>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</si>
  <si>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</si>
  <si>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</si>
  <si>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</si>
  <si>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</si>
  <si>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</si>
  <si>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</si>
  <si>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</si>
  <si>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</si>
  <si>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</si>
  <si>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</si>
  <si>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</si>
  <si>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</si>
  <si>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</si>
  <si>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</si>
  <si>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</si>
  <si>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</si>
  <si>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</si>
  <si>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</si>
  <si>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</si>
  <si>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</si>
  <si>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</si>
  <si>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</si>
  <si>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</si>
  <si>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</si>
  <si>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</si>
  <si>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</si>
  <si>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</si>
  <si>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</si>
  <si>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</si>
  <si>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</si>
  <si>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</si>
  <si>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</si>
  <si>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</si>
  <si>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</si>
  <si>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</si>
  <si>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</si>
  <si>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</si>
  <si>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</si>
  <si>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</si>
  <si>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</si>
  <si>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</si>
  <si>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</si>
  <si>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</si>
  <si>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</si>
  <si>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</si>
  <si>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</si>
  <si>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</si>
  <si>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</si>
  <si>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</si>
  <si>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</si>
  <si>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</si>
  <si>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</si>
  <si>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</si>
  <si>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</si>
  <si>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</si>
  <si>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</si>
  <si>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</si>
  <si>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</si>
  <si>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</si>
  <si>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</si>
  <si>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</si>
  <si>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</si>
  <si>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</si>
  <si>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</si>
  <si>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</si>
  <si>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</si>
  <si>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</si>
  <si>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</si>
  <si>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</si>
  <si>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</si>
  <si>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</si>
  <si>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</si>
  <si>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</si>
  <si>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</si>
  <si>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</si>
  <si>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</si>
  <si>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</si>
  <si>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</si>
  <si>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</si>
  <si>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</si>
  <si>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</si>
  <si>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</si>
  <si>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</si>
  <si>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</si>
  <si>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</si>
  <si>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</si>
  <si>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</si>
  <si>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</si>
  <si>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</si>
  <si>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</si>
  <si>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</si>
  <si>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</si>
  <si>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</si>
  <si>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</si>
  <si>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</si>
  <si>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</si>
  <si>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</si>
  <si>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</si>
  <si>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</si>
  <si>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</si>
  <si>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</si>
  <si>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</si>
  <si>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</si>
  <si>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</si>
  <si>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</si>
  <si>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</si>
  <si>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</si>
  <si>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</si>
  <si>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</si>
  <si>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</si>
  <si>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</si>
  <si>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</si>
  <si>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</si>
  <si>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</si>
  <si>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</si>
  <si>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</si>
  <si>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</si>
  <si>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</si>
  <si>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</si>
  <si>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</si>
  <si>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</si>
  <si>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</si>
  <si>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</si>
  <si>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</si>
  <si>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</si>
  <si>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</si>
  <si>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</si>
  <si>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</si>
  <si>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</si>
  <si>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</si>
  <si>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</si>
  <si>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</si>
  <si>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</si>
  <si>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</si>
  <si>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</si>
  <si>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</si>
  <si>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</si>
  <si>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</si>
  <si>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</si>
  <si>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</si>
  <si>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</si>
  <si>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</si>
  <si>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</si>
  <si>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</si>
  <si>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</si>
  <si>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</si>
  <si>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</si>
  <si>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</si>
  <si>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</si>
  <si>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</si>
  <si>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</si>
  <si>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</si>
  <si>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</si>
  <si>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</si>
  <si>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</si>
  <si>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</si>
  <si>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</si>
  <si>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</si>
  <si>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</si>
  <si>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</si>
  <si>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</si>
  <si>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</si>
  <si>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</si>
  <si>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</si>
  <si>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</si>
  <si>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</si>
  <si>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</si>
  <si>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</si>
  <si>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</si>
  <si>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</si>
  <si>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</si>
  <si>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</si>
  <si>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</si>
  <si>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</si>
  <si>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</si>
  <si>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</si>
  <si>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</si>
  <si>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</si>
  <si>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</si>
  <si>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</si>
  <si>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</si>
  <si>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</si>
  <si>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</si>
  <si>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</si>
  <si>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</si>
  <si>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</si>
  <si>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</si>
  <si>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</si>
  <si>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</si>
  <si>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</si>
  <si>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</si>
  <si>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</si>
  <si>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</si>
  <si>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</si>
  <si>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</si>
  <si>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</si>
  <si>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</si>
  <si>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</si>
  <si>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</si>
  <si>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</si>
  <si>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</si>
  <si>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</si>
  <si>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</si>
  <si>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</si>
  <si>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</si>
  <si>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</si>
  <si>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</si>
  <si>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</si>
  <si>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</si>
  <si>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</si>
  <si>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</si>
  <si>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</si>
  <si>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</si>
  <si>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</si>
  <si>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</si>
  <si>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</si>
  <si>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</si>
  <si>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</si>
  <si>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</si>
  <si>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</si>
  <si>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</si>
  <si>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</si>
  <si>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</si>
  <si>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</si>
  <si>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</si>
  <si>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</si>
  <si>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</si>
  <si>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</si>
  <si>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</si>
  <si>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</si>
  <si>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</si>
  <si>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</si>
  <si>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</si>
  <si>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</si>
  <si>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</si>
  <si>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</si>
  <si>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</si>
  <si>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</si>
  <si>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</si>
  <si>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</si>
  <si>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</si>
  <si>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</si>
  <si>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</si>
  <si>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</si>
  <si>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</si>
  <si>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</si>
  <si>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</si>
  <si>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</si>
  <si>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</si>
  <si>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</si>
  <si>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</si>
  <si>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</si>
  <si>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</si>
  <si>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</si>
  <si>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</si>
  <si>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</si>
  <si>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</si>
  <si>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</si>
  <si>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</si>
  <si>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</si>
  <si>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</si>
  <si>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</si>
  <si>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</si>
  <si>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</si>
  <si>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</si>
  <si>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</si>
  <si>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</si>
  <si>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</si>
  <si>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</si>
  <si>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</si>
  <si>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</si>
  <si>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</si>
  <si>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</si>
  <si>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</si>
  <si>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</si>
  <si>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</si>
  <si>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</si>
  <si>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</si>
  <si>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</si>
  <si>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</si>
  <si>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</si>
  <si>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</si>
  <si>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</si>
  <si>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</si>
  <si>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</si>
  <si>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</si>
  <si>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</si>
  <si>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</si>
  <si>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</si>
  <si>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</si>
  <si>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</si>
  <si>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</si>
  <si>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</si>
  <si>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</si>
  <si>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</si>
  <si>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</si>
  <si>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</si>
  <si>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</si>
  <si>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</si>
  <si>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</si>
  <si>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</si>
  <si>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</si>
  <si>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</si>
  <si>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</si>
  <si>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</si>
  <si>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</si>
  <si>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</si>
  <si>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</si>
  <si>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</si>
  <si>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</si>
  <si>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</si>
  <si>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</si>
  <si>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</si>
  <si>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</si>
  <si>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</si>
  <si>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</si>
  <si>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</si>
  <si>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</si>
  <si>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</si>
  <si>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</si>
  <si>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</si>
  <si>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</si>
  <si>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</si>
  <si>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</si>
  <si>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</si>
  <si>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</si>
  <si>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</si>
  <si>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</si>
  <si>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</si>
  <si>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</si>
  <si>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</si>
  <si>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</si>
  <si>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</si>
  <si>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</si>
  <si>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</si>
  <si>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</si>
  <si>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</si>
  <si>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</si>
  <si>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</si>
  <si>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</si>
  <si>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</si>
  <si>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</si>
  <si>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</si>
  <si>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</si>
  <si>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</si>
  <si>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</si>
  <si>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</si>
  <si>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</si>
  <si>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</si>
  <si>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</si>
  <si>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</si>
  <si>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</si>
  <si>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</si>
  <si>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</si>
  <si>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</si>
  <si>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</si>
  <si>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</si>
  <si>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</si>
  <si>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</si>
  <si>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</si>
  <si>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</si>
  <si>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</si>
  <si>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</si>
  <si>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</si>
  <si>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</si>
  <si>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</si>
  <si>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</si>
  <si>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</si>
  <si>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</si>
  <si>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</si>
  <si>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</si>
  <si>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</si>
  <si>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</si>
  <si>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</si>
  <si>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</si>
  <si>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</si>
  <si>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</si>
  <si>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</si>
  <si>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</si>
  <si>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</si>
  <si>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</si>
  <si>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</si>
  <si>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</si>
  <si>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</si>
  <si>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</si>
  <si>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</si>
  <si>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</si>
  <si>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</si>
  <si>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</si>
  <si>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</si>
  <si>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</si>
  <si>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</si>
  <si>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</si>
  <si>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</si>
  <si>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</si>
  <si>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</si>
  <si>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</si>
  <si>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</si>
  <si>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</si>
  <si>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</si>
  <si>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</si>
  <si>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</si>
  <si>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</si>
  <si>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</si>
  <si>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</si>
  <si>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</si>
  <si>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</si>
  <si>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</si>
  <si>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</si>
  <si>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</si>
  <si>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</si>
  <si>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</si>
  <si>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</si>
  <si>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</si>
  <si>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</si>
  <si>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</si>
  <si>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</si>
  <si>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</si>
  <si>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</si>
  <si>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</si>
  <si>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</si>
  <si>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</si>
  <si>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</si>
  <si>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</si>
  <si>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</si>
  <si>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</si>
  <si>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</si>
  <si>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</si>
  <si>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</si>
  <si>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</si>
  <si>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</si>
  <si>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</si>
  <si>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</si>
  <si>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</si>
  <si>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</si>
  <si>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</si>
  <si>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</si>
  <si>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</si>
  <si>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</si>
  <si>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</si>
  <si>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</si>
  <si>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</si>
  <si>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</si>
  <si>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</si>
  <si>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</si>
  <si>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</si>
  <si>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</si>
  <si>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</si>
  <si>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</si>
  <si>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</si>
  <si>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</si>
  <si>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</si>
  <si>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</si>
  <si>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</si>
  <si>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</si>
  <si>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</si>
  <si>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</si>
  <si>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</si>
  <si>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</si>
  <si>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</si>
  <si>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</si>
  <si>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</si>
  <si>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</si>
  <si>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</si>
  <si>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</si>
  <si>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</si>
  <si>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</si>
  <si>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</si>
  <si>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</si>
  <si>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</si>
  <si>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</si>
  <si>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</si>
  <si>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</si>
  <si>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</si>
  <si>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</si>
  <si>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</si>
  <si>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</si>
  <si>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</si>
  <si>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</si>
  <si>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</si>
  <si>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</si>
  <si>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</si>
  <si>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</si>
  <si>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</si>
  <si>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</si>
  <si>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</si>
  <si>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</si>
  <si>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</si>
  <si>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</si>
  <si>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</si>
  <si>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</si>
  <si>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</si>
  <si>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</si>
  <si>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</si>
  <si>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</si>
  <si>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</si>
  <si>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</si>
  <si>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</si>
  <si>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</si>
  <si>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</si>
  <si>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</si>
  <si>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</si>
  <si>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</si>
  <si>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</si>
  <si>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</si>
  <si>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</si>
  <si>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</si>
  <si>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</si>
  <si>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</si>
  <si>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</si>
  <si>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</si>
  <si>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</si>
  <si>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</si>
  <si>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</si>
  <si>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</si>
  <si>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</si>
  <si>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</si>
  <si>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</si>
  <si>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</si>
  <si>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</si>
  <si>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</si>
  <si>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</si>
  <si>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</si>
  <si>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</si>
  <si>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</si>
  <si>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</si>
  <si>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</si>
  <si>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</si>
  <si>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</si>
  <si>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</si>
  <si>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</si>
  <si>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</si>
  <si>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</si>
  <si>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</si>
  <si>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</si>
  <si>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</si>
  <si>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</si>
  <si>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</si>
  <si>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</si>
  <si>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</si>
  <si>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</si>
  <si>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</si>
  <si>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</si>
  <si>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</si>
  <si>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</si>
  <si>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</si>
  <si>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</si>
  <si>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</si>
  <si>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</si>
  <si>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</si>
  <si>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</si>
  <si>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</si>
  <si>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</si>
  <si>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</si>
  <si>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</si>
  <si>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</si>
  <si>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</si>
  <si>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</si>
  <si>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</si>
  <si>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</si>
  <si>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</si>
  <si>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</si>
  <si>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</si>
  <si>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</si>
  <si>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</si>
  <si>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</si>
  <si>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</si>
  <si>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</si>
  <si>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</si>
  <si>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</si>
  <si>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</si>
  <si>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</si>
  <si>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</si>
  <si>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</si>
  <si>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</si>
  <si>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</si>
  <si>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</si>
  <si>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</si>
  <si>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</si>
  <si>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</si>
  <si>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</si>
  <si>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</si>
  <si>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</si>
  <si>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</si>
  <si>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</si>
  <si>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</si>
  <si>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</si>
  <si>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</si>
  <si>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</si>
  <si>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</si>
  <si>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</si>
  <si>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</si>
  <si>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</si>
  <si>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</si>
  <si>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</si>
  <si>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</si>
  <si>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</si>
  <si>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</si>
  <si>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</si>
  <si>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</si>
  <si>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</si>
  <si>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</si>
  <si>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</si>
  <si>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</si>
  <si>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</si>
  <si>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</si>
  <si>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</si>
  <si>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</si>
  <si>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</si>
  <si>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</si>
  <si>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</si>
  <si>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</si>
  <si>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</si>
  <si>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</si>
  <si>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</si>
  <si>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</si>
  <si>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</si>
  <si>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</si>
  <si>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</si>
  <si>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</si>
  <si>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</si>
  <si>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</si>
  <si>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</si>
  <si>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</si>
  <si>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</si>
  <si>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</si>
  <si>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</si>
  <si>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</si>
  <si>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</si>
  <si>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</si>
  <si>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</si>
  <si>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</si>
  <si>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</si>
  <si>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</si>
  <si>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</si>
  <si>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</si>
  <si>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</si>
  <si>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</si>
  <si>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</si>
  <si>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</si>
  <si>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</si>
  <si>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</si>
  <si>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</si>
  <si>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</si>
  <si>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</si>
  <si>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</si>
  <si>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</si>
  <si>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</si>
  <si>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</si>
  <si>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</si>
  <si>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</si>
  <si>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</si>
  <si>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</si>
  <si>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</si>
  <si>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</si>
  <si>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</si>
  <si>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</si>
  <si>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</si>
  <si>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</si>
  <si>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</si>
  <si>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</si>
  <si>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</si>
  <si>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</si>
  <si>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</si>
  <si>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</si>
  <si>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</si>
  <si>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</si>
  <si>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</si>
  <si>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</si>
  <si>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</si>
  <si>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</si>
  <si>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</si>
  <si>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</si>
  <si>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</si>
  <si>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</si>
  <si>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</si>
  <si>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</si>
  <si>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</si>
  <si>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</si>
  <si>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</si>
  <si>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</si>
  <si>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</si>
  <si>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</si>
  <si>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</si>
  <si>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</si>
  <si>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</si>
  <si>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</si>
  <si>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</si>
  <si>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</si>
  <si>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</si>
  <si>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</si>
  <si>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</si>
  <si>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</si>
  <si>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</si>
  <si>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</si>
  <si>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</si>
  <si>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</si>
  <si>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</si>
  <si>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</si>
  <si>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</si>
  <si>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</si>
  <si>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</si>
  <si>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</si>
  <si>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</si>
  <si>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</si>
  <si>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</si>
  <si>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</si>
  <si>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</si>
  <si>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</si>
  <si>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</si>
  <si>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</si>
  <si>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</si>
  <si>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</si>
  <si>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</si>
  <si>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</si>
  <si>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</si>
  <si>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</si>
  <si>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</si>
  <si>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</si>
  <si>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</si>
  <si>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</si>
  <si>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</si>
  <si>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</si>
  <si>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</si>
  <si>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</si>
  <si>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</si>
  <si>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</si>
  <si>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</si>
  <si>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</si>
  <si>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</si>
  <si>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</si>
  <si>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</si>
  <si>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</si>
  <si>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</si>
  <si>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</si>
  <si>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</si>
  <si>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</si>
  <si>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</si>
  <si>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</si>
  <si>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</si>
  <si>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</si>
  <si>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</si>
  <si>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</si>
  <si>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</si>
  <si>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</si>
  <si>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</si>
  <si>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</si>
  <si>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</si>
  <si>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</si>
  <si>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</si>
  <si>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</si>
  <si>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</si>
  <si>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</si>
  <si>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</si>
  <si>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</si>
  <si>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</si>
  <si>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</si>
  <si>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</si>
  <si>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</si>
  <si>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</si>
  <si>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</si>
  <si>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</si>
  <si>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</si>
  <si>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</si>
  <si>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</si>
  <si>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</si>
  <si>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</si>
  <si>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</si>
  <si>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</si>
  <si>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</si>
  <si>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</si>
  <si>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</si>
  <si>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</si>
  <si>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</si>
  <si>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</si>
  <si>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</si>
  <si>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</si>
  <si>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</si>
  <si>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</si>
  <si>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</si>
  <si>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</si>
  <si>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</si>
  <si>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</si>
  <si>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</si>
  <si>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</si>
  <si>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</si>
  <si>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</si>
  <si>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</si>
  <si>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</si>
  <si>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</si>
  <si>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</si>
  <si>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</si>
  <si>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</si>
  <si>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</si>
  <si>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</si>
  <si>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</si>
  <si>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</si>
  <si>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</si>
  <si>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</si>
  <si>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</si>
  <si>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</si>
  <si>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</si>
  <si>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</si>
  <si>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</si>
  <si>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</si>
  <si>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</si>
  <si>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</si>
  <si>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</si>
  <si>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</si>
  <si>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</si>
  <si>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</si>
  <si>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</si>
  <si>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</si>
  <si>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</si>
  <si>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</si>
  <si>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</si>
  <si>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</si>
  <si>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</si>
  <si>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</si>
  <si>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</si>
  <si>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</si>
  <si>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</si>
  <si>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</si>
  <si>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</si>
  <si>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</si>
  <si>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</si>
  <si>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</si>
  <si>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</si>
  <si>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</si>
  <si>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</si>
  <si>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</si>
  <si>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</si>
  <si>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</si>
  <si>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</si>
  <si>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</si>
  <si>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</si>
  <si>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</si>
  <si>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</si>
  <si>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</si>
  <si>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</si>
  <si>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</si>
  <si>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</si>
  <si>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</si>
  <si>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</si>
  <si>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</si>
  <si>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</si>
  <si>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</si>
  <si>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</si>
  <si>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</si>
  <si>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</si>
  <si>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</si>
  <si>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</si>
  <si>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</si>
  <si>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</si>
  <si>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</si>
  <si>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</si>
  <si>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</si>
  <si>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</si>
  <si>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</si>
  <si>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</si>
  <si>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</si>
  <si>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</si>
  <si>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</si>
  <si>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</si>
  <si>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</si>
  <si>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</si>
  <si>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</si>
  <si>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</si>
  <si>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</si>
  <si>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</si>
  <si>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</si>
  <si>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</si>
  <si>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</si>
  <si>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</si>
  <si>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</si>
  <si>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</si>
  <si>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</si>
  <si>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</si>
  <si>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</si>
  <si>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</si>
  <si>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</si>
  <si>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</si>
  <si>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</si>
  <si>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</si>
  <si>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</si>
  <si>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</si>
  <si>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</si>
  <si>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</si>
  <si>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</si>
  <si>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</si>
  <si>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</si>
  <si>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</si>
  <si>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</si>
  <si>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</si>
  <si>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</si>
  <si>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</si>
  <si>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</si>
  <si>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</si>
  <si>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</si>
  <si>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</si>
  <si>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</si>
  <si>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</si>
  <si>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</si>
  <si>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</si>
  <si>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</si>
  <si>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</si>
  <si>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</si>
  <si>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</si>
  <si>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</si>
  <si>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</si>
  <si>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</si>
  <si>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</si>
  <si>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</si>
  <si>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</si>
  <si>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</si>
  <si>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</si>
  <si>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</si>
  <si>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</si>
  <si>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</si>
  <si>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</si>
  <si>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</si>
  <si>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</si>
  <si>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</si>
  <si>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</si>
  <si>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</si>
  <si>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</si>
  <si>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</si>
  <si>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</si>
  <si>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</si>
  <si>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</si>
  <si>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</si>
  <si>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</si>
  <si>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</si>
  <si>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</si>
  <si>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</si>
  <si>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</si>
  <si>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</si>
  <si>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</si>
  <si>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</si>
  <si>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</si>
  <si>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</si>
  <si>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</si>
  <si>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</si>
  <si>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</si>
  <si>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</si>
  <si>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</si>
  <si>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</si>
  <si>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</si>
  <si>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</si>
  <si>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</si>
  <si>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</si>
  <si>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</si>
  <si>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</si>
  <si>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</si>
  <si>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</si>
  <si>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</si>
  <si>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</si>
  <si>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</si>
  <si>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</si>
  <si>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</si>
  <si>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</si>
  <si>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</si>
  <si>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</si>
  <si>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</si>
  <si>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</si>
  <si>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</si>
  <si>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</si>
  <si>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</si>
  <si>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</si>
  <si>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</si>
  <si>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</si>
  <si>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</si>
  <si>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</si>
  <si>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</si>
  <si>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</si>
  <si>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</si>
  <si>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</si>
  <si>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</si>
  <si>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</si>
  <si>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</si>
  <si>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</si>
  <si>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</si>
  <si>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</si>
  <si>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</si>
  <si>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</si>
  <si>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</si>
  <si>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</si>
  <si>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</si>
  <si>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</si>
  <si>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</si>
  <si>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</si>
  <si>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</si>
  <si>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</si>
  <si>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</si>
  <si>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</si>
  <si>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</si>
  <si>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</si>
  <si>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</si>
  <si>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</si>
  <si>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</si>
  <si>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</si>
  <si>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</si>
  <si>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</si>
  <si>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</si>
  <si>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</si>
  <si>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</si>
  <si>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</si>
  <si>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</si>
  <si>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</si>
  <si>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</si>
  <si>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</si>
  <si>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</si>
  <si>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</si>
  <si>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</si>
  <si>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</si>
  <si>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</si>
  <si>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</si>
  <si>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</si>
  <si>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</si>
  <si>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</si>
  <si>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</si>
  <si>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</si>
  <si>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</si>
  <si>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</si>
  <si>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</si>
  <si>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</si>
  <si>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</si>
  <si>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</si>
  <si>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</si>
  <si>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</si>
  <si>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</si>
  <si>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</si>
  <si>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</si>
  <si>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</si>
  <si>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</si>
  <si>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</si>
  <si>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</si>
  <si>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</si>
  <si>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</si>
  <si>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</si>
  <si>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</si>
  <si>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</si>
  <si>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</si>
  <si>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</si>
  <si>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</si>
  <si>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</si>
  <si>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</si>
  <si>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</si>
  <si>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</si>
  <si>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</si>
  <si>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</si>
  <si>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</si>
  <si>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</si>
  <si>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</si>
  <si>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</si>
  <si>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</si>
  <si>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</si>
  <si>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</si>
  <si>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</si>
  <si>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</si>
  <si>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</si>
  <si>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</si>
  <si>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</si>
  <si>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</si>
  <si>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</si>
  <si>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</si>
  <si>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</si>
  <si>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</si>
  <si>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</si>
  <si>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</si>
  <si>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</si>
  <si>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</si>
  <si>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</si>
  <si>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</si>
  <si>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</si>
  <si>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</si>
  <si>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</si>
  <si>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</si>
  <si>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</si>
  <si>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</si>
  <si>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</si>
  <si>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</si>
  <si>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</si>
  <si>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</si>
  <si>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</si>
  <si>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</si>
  <si>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</si>
  <si>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</si>
  <si>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</si>
  <si>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</si>
  <si>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</si>
  <si>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</si>
  <si>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</si>
  <si>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</si>
  <si>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</si>
  <si>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</si>
  <si>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</si>
  <si>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</si>
  <si>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</si>
  <si>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</si>
  <si>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</si>
  <si>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</si>
  <si>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</si>
  <si>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</si>
  <si>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</si>
  <si>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</si>
  <si>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</si>
  <si>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</si>
  <si>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</si>
  <si>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</si>
  <si>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</si>
  <si>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</si>
  <si>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</si>
  <si>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</si>
  <si>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</si>
  <si>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</si>
  <si>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</si>
  <si>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</si>
  <si>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</si>
  <si>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</si>
  <si>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</si>
  <si>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</si>
  <si>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</si>
  <si>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</si>
  <si>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</si>
  <si>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</si>
  <si>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</si>
  <si>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</si>
  <si>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</si>
  <si>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</si>
  <si>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</si>
  <si>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</si>
  <si>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</si>
  <si>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</si>
  <si>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</si>
  <si>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</si>
  <si>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</si>
  <si>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</si>
  <si>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</si>
  <si>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</si>
  <si>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</si>
  <si>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</si>
  <si>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</si>
  <si>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</si>
  <si>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</si>
  <si>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</si>
  <si>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</si>
  <si>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</si>
  <si>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</si>
  <si>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</si>
  <si>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</si>
  <si>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</si>
  <si>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</si>
  <si>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</si>
  <si>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</si>
  <si>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</si>
  <si>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</si>
  <si>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</si>
  <si>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</si>
  <si>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</si>
  <si>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</si>
  <si>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</si>
  <si>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</si>
  <si>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</si>
  <si>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</si>
  <si>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</si>
  <si>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</si>
  <si>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</si>
  <si>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</si>
  <si>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</si>
  <si>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</si>
  <si>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</si>
  <si>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</si>
  <si>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</si>
  <si>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</si>
  <si>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</si>
  <si>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</si>
  <si>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</si>
  <si>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</si>
  <si>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</si>
  <si>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</si>
  <si>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</si>
  <si>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</si>
  <si>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</si>
  <si>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</si>
  <si>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</si>
  <si>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</si>
  <si>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</si>
  <si>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</si>
  <si>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</si>
  <si>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</si>
  <si>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</si>
  <si>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</si>
  <si>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</si>
  <si>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</si>
  <si>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</si>
  <si>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</si>
  <si>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</si>
  <si>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</si>
  <si>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</si>
  <si>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</si>
  <si>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</si>
  <si>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</si>
  <si>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</si>
  <si>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</si>
  <si>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</si>
  <si>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</si>
  <si>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</si>
  <si>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</si>
  <si>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</si>
  <si>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</si>
  <si>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</si>
  <si>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</si>
  <si>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</si>
  <si>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</si>
  <si>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</si>
  <si>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</si>
  <si>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</si>
  <si>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</si>
  <si>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</si>
  <si>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</si>
  <si>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</si>
  <si>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</si>
  <si>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</si>
  <si>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</si>
  <si>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</si>
  <si>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</si>
  <si>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</si>
  <si>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</si>
  <si>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</si>
  <si>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</si>
  <si>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</si>
  <si>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</si>
  <si>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</si>
  <si>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</si>
  <si>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</si>
  <si>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</si>
  <si>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</si>
  <si>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</si>
  <si>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</si>
  <si>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</si>
  <si>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</si>
  <si>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</si>
  <si>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</si>
  <si>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</si>
  <si>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</si>
  <si>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</si>
  <si>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</si>
  <si>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</si>
  <si>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</si>
  <si>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</si>
  <si>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</si>
  <si>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</si>
  <si>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</si>
  <si>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</si>
  <si>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</si>
  <si>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</si>
  <si>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</si>
  <si>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</si>
  <si>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</si>
  <si>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</si>
  <si>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</si>
  <si>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</si>
  <si>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</si>
  <si>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</si>
  <si>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</si>
  <si>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</si>
  <si>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</si>
  <si>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</si>
  <si>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</si>
  <si>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</si>
  <si>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</si>
  <si>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</si>
  <si>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</si>
  <si>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</si>
  <si>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</si>
  <si>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</si>
  <si>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</si>
  <si>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</si>
  <si>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</si>
  <si>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</si>
  <si>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</si>
  <si>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</si>
  <si>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</si>
  <si>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</si>
  <si>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</si>
  <si>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</si>
  <si>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</si>
  <si>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</si>
  <si>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</si>
  <si>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</si>
  <si>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</si>
  <si>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</si>
  <si>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</si>
  <si>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</si>
  <si>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</si>
  <si>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</si>
  <si>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</si>
  <si>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</si>
  <si>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</si>
  <si>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</si>
  <si>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</si>
  <si>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</si>
  <si>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</si>
  <si>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</si>
  <si>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</si>
  <si>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</si>
  <si>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</si>
  <si>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</si>
  <si>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</si>
  <si>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</si>
  <si>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</si>
  <si>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</si>
  <si>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</si>
  <si>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</si>
  <si>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</si>
  <si>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</si>
  <si>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</si>
  <si>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</si>
  <si>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</si>
  <si>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</si>
  <si>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</si>
  <si>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</si>
  <si>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</si>
  <si>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</si>
  <si>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</si>
  <si>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</si>
  <si>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</si>
  <si>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</si>
  <si>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</si>
  <si>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</si>
  <si>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</si>
  <si>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</si>
  <si>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</si>
  <si>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</si>
  <si>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</si>
  <si>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</si>
  <si>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</si>
  <si>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</si>
  <si>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</si>
  <si>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</si>
  <si>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</si>
  <si>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</si>
  <si>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</si>
  <si>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</si>
  <si>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</si>
  <si>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</si>
  <si>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</si>
  <si>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</si>
  <si>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</si>
  <si>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</si>
  <si>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</si>
  <si>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</si>
  <si>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</si>
  <si>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</si>
  <si>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</si>
  <si>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</si>
  <si>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</si>
  <si>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</si>
  <si>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</si>
  <si>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</si>
  <si>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</si>
  <si>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</si>
  <si>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</si>
  <si>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</si>
  <si>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</si>
  <si>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</si>
  <si>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</si>
  <si>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</si>
  <si>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</si>
  <si>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</si>
  <si>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</si>
  <si>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</si>
  <si>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</si>
  <si>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</si>
  <si>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</si>
  <si>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</si>
  <si>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</si>
  <si>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</si>
  <si>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</si>
  <si>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</si>
  <si>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</si>
  <si>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</si>
  <si>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</si>
  <si>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</si>
  <si>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</si>
  <si>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</si>
  <si>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</si>
  <si>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</si>
  <si>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</si>
  <si>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</si>
  <si>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</si>
  <si>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</si>
  <si>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</si>
  <si>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</si>
  <si>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</si>
  <si>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</si>
  <si>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</si>
  <si>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</si>
  <si>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</si>
  <si>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</si>
  <si>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</si>
  <si>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</si>
  <si>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</si>
  <si>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</si>
  <si>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</si>
  <si>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</si>
  <si>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</si>
  <si>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</si>
  <si>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</si>
  <si>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</si>
  <si>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</si>
  <si>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</si>
  <si>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</si>
  <si>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</si>
  <si>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</si>
  <si>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</si>
  <si>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</si>
  <si>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</si>
  <si>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</si>
  <si>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</si>
  <si>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</si>
  <si>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</si>
  <si>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</si>
  <si>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</si>
  <si>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</si>
  <si>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</si>
  <si>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</si>
  <si>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</si>
  <si>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</si>
  <si>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</si>
  <si>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</si>
  <si>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</si>
  <si>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</si>
  <si>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</si>
  <si>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</si>
  <si>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</si>
  <si>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</si>
  <si>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</si>
  <si>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</si>
  <si>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</si>
  <si>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</si>
  <si>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</si>
  <si>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</si>
  <si>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</si>
  <si>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</si>
  <si>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</si>
  <si>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</si>
  <si>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</si>
  <si>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</si>
  <si>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</si>
  <si>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</si>
  <si>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</si>
  <si>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</si>
  <si>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</si>
  <si>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</si>
  <si>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</si>
  <si>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</si>
  <si>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</si>
  <si>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</si>
  <si>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</si>
  <si>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</si>
  <si>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</si>
  <si>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</si>
  <si>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</si>
  <si>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</si>
  <si>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</si>
  <si>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</si>
  <si>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</si>
  <si>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</si>
  <si>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</si>
  <si>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</si>
  <si>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</si>
  <si>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</si>
  <si>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</si>
  <si>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</si>
  <si>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</si>
  <si>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</si>
  <si>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</si>
  <si>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</si>
  <si>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</si>
  <si>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</si>
  <si>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</si>
  <si>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</si>
  <si>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</si>
  <si>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</si>
  <si>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</si>
  <si>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</si>
  <si>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</si>
  <si>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</si>
  <si>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</si>
  <si>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</si>
  <si>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</si>
  <si>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</si>
  <si>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</si>
  <si>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</si>
  <si>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</si>
  <si>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</si>
  <si>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</si>
  <si>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</si>
  <si>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</si>
  <si>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</si>
  <si>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</si>
  <si>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</si>
  <si>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</si>
  <si>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</si>
  <si>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</si>
  <si>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</si>
  <si>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</si>
  <si>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</si>
  <si>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</si>
  <si>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</si>
  <si>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</si>
  <si>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</si>
  <si>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</si>
  <si>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</si>
  <si>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</si>
  <si>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</si>
  <si>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</si>
  <si>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</si>
  <si>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</si>
  <si>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</si>
  <si>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</si>
  <si>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</si>
  <si>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</si>
  <si>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</si>
  <si>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</si>
  <si>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</si>
  <si>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</si>
  <si>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</si>
  <si>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</si>
  <si>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</si>
  <si>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</si>
  <si>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</si>
  <si>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</si>
  <si>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</si>
  <si>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</si>
  <si>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</si>
  <si>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</si>
  <si>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</si>
  <si>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</si>
  <si>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</si>
  <si>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</si>
  <si>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</si>
  <si>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</si>
  <si>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</si>
  <si>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</si>
  <si>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</si>
  <si>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</si>
  <si>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</si>
  <si>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</si>
  <si>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</si>
  <si>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</si>
  <si>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</si>
  <si>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</si>
  <si>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</si>
  <si>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</si>
  <si>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</si>
  <si>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</si>
  <si>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</si>
  <si>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</si>
  <si>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</si>
  <si>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</si>
  <si>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</si>
  <si>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</si>
  <si>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</si>
  <si>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</si>
  <si>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</si>
  <si>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</si>
  <si>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</si>
  <si>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</si>
  <si>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</si>
  <si>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</si>
  <si>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</si>
  <si>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</si>
  <si>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</si>
  <si>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</si>
  <si>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</si>
  <si>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</si>
  <si>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</si>
  <si>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</si>
  <si>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</si>
  <si>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</si>
  <si>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</si>
  <si>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</si>
  <si>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</si>
  <si>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</si>
  <si>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</si>
  <si>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</si>
  <si>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</si>
  <si>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</si>
  <si>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</si>
  <si>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</si>
  <si>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</si>
  <si>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</si>
  <si>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</si>
  <si>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</si>
  <si>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</si>
  <si>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</si>
  <si>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</si>
  <si>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</si>
  <si>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</si>
  <si>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</si>
  <si>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</si>
  <si>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</si>
  <si>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</si>
  <si>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</si>
  <si>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</si>
  <si>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</si>
  <si>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</si>
  <si>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</si>
  <si>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</si>
  <si>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</si>
  <si>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</si>
  <si>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</si>
  <si>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</si>
  <si>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</si>
  <si>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</si>
  <si>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</si>
  <si>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</si>
  <si>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</si>
  <si>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</si>
  <si>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</si>
  <si>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</si>
  <si>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</si>
  <si>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</si>
  <si>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</si>
  <si>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</si>
  <si>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</si>
  <si>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</si>
  <si>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</si>
  <si>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</si>
  <si>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</si>
  <si>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</si>
  <si>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</si>
  <si>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</si>
  <si>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</si>
  <si>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</si>
  <si>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</si>
  <si>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</si>
  <si>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</si>
  <si>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</si>
  <si>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</si>
  <si>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</si>
  <si>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</si>
  <si>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</si>
  <si>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</si>
  <si>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</si>
  <si>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</si>
  <si>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</si>
  <si>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</si>
  <si>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</si>
  <si>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</si>
  <si>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</si>
  <si>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</si>
  <si>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</si>
  <si>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</si>
  <si>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</si>
  <si>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</si>
  <si>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</si>
  <si>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</si>
  <si>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</si>
  <si>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</si>
  <si>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</si>
  <si>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</si>
  <si>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</si>
  <si>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</si>
  <si>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</si>
  <si>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</si>
  <si>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</si>
  <si>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</si>
  <si>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</si>
  <si>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</si>
  <si>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</si>
  <si>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</si>
  <si>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</si>
  <si>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</si>
  <si>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</si>
  <si>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</si>
  <si>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</si>
  <si>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</si>
  <si>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</si>
  <si>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</si>
  <si>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</si>
  <si>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</si>
  <si>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</si>
  <si>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</si>
  <si>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</si>
  <si>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</si>
  <si>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</si>
  <si>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</si>
  <si>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</si>
  <si>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</si>
  <si>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</si>
  <si>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</si>
  <si>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</si>
  <si>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</si>
  <si>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</si>
  <si>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</si>
  <si>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</si>
  <si>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</si>
  <si>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</si>
  <si>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</si>
  <si>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</si>
  <si>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</si>
  <si>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</si>
  <si>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</si>
  <si>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</si>
  <si>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</si>
  <si>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</si>
  <si>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</si>
  <si>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</si>
  <si>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</si>
  <si>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</si>
  <si>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</si>
  <si>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</si>
  <si>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</si>
  <si>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</si>
  <si>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</si>
  <si>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</si>
  <si>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</si>
  <si>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</si>
  <si>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</si>
  <si>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</si>
  <si>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</si>
  <si>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</si>
  <si>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</si>
  <si>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</si>
  <si>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</si>
  <si>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</si>
  <si>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</si>
  <si>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</si>
  <si>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</si>
  <si>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</si>
  <si>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</si>
  <si>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</si>
  <si>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</si>
  <si>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</si>
  <si>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</si>
  <si>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</si>
  <si>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</si>
  <si>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</si>
  <si>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</si>
  <si>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</si>
  <si>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</si>
  <si>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</si>
  <si>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</si>
  <si>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</si>
  <si>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</si>
  <si>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</si>
  <si>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</si>
  <si>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</si>
  <si>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</si>
  <si>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</si>
  <si>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</si>
  <si>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</si>
  <si>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</si>
  <si>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</si>
  <si>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</si>
  <si>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</si>
  <si>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</si>
  <si>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</si>
  <si>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</si>
  <si>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</si>
  <si>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</si>
  <si>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</si>
  <si>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</si>
  <si>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</si>
  <si>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</si>
  <si>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</si>
  <si>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</si>
  <si>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</si>
  <si>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</si>
  <si>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</si>
  <si>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</si>
  <si>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</si>
  <si>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</si>
  <si>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</si>
  <si>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</si>
  <si>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</si>
  <si>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</si>
  <si>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</si>
  <si>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</si>
  <si>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</si>
  <si>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</si>
  <si>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</si>
  <si>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</si>
  <si>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</si>
  <si>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</si>
  <si>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</si>
  <si>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</si>
  <si>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</si>
  <si>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</si>
  <si>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</si>
  <si>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</si>
  <si>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</si>
  <si>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</si>
  <si>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</si>
  <si>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</si>
  <si>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</si>
  <si>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</si>
  <si>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</si>
  <si>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</si>
  <si>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</si>
  <si>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</si>
  <si>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</si>
  <si>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</si>
  <si>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</si>
  <si>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</si>
  <si>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</si>
  <si>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</si>
  <si>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</si>
  <si>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</si>
  <si>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</si>
  <si>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</si>
  <si>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</si>
  <si>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</si>
  <si>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</si>
  <si>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</si>
  <si>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</si>
  <si>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</si>
  <si>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</si>
  <si>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</si>
  <si>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</si>
  <si>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</si>
  <si>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</si>
  <si>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</si>
  <si>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</si>
  <si>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</si>
  <si>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</si>
  <si>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</si>
  <si>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</si>
  <si>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</si>
  <si>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</si>
  <si>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</si>
  <si>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</si>
  <si>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</si>
  <si>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</si>
  <si>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</si>
  <si>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</si>
  <si>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</si>
  <si>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</si>
  <si>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</si>
  <si>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</si>
  <si>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</si>
  <si>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</si>
  <si>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</si>
  <si>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</si>
  <si>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</si>
  <si>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</si>
  <si>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</si>
  <si>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</si>
  <si>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</si>
  <si>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</si>
  <si>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</si>
  <si>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</si>
  <si>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</si>
  <si>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</si>
  <si>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</si>
  <si>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</si>
  <si>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</si>
  <si>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</si>
  <si>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</si>
  <si>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</si>
  <si>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</si>
  <si>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</si>
  <si>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</si>
  <si>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</si>
  <si>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</si>
  <si>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</si>
  <si>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</si>
  <si>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</si>
  <si>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</si>
  <si>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</si>
  <si>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</si>
  <si>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</si>
  <si>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</si>
  <si>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</si>
  <si>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</si>
  <si>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</si>
  <si>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</si>
  <si>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</si>
  <si>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</si>
  <si>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</si>
  <si>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</si>
  <si>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</si>
  <si>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</si>
  <si>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</si>
  <si>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</si>
  <si>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</si>
  <si>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</si>
  <si>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</si>
  <si>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</si>
  <si>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</si>
  <si>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</si>
  <si>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</si>
  <si>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</si>
  <si>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</si>
  <si>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</si>
  <si>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</si>
  <si>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</si>
  <si>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</si>
  <si>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</si>
  <si>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</si>
  <si>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</si>
  <si>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</si>
  <si>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</si>
  <si>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</si>
  <si>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</si>
  <si>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</si>
  <si>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</si>
  <si>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</si>
  <si>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</si>
  <si>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</si>
  <si>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</si>
  <si>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</si>
  <si>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</si>
  <si>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</si>
  <si>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</si>
  <si>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</si>
  <si>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</si>
  <si>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</si>
  <si>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</si>
  <si>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</si>
  <si>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</si>
  <si>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</si>
  <si>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</si>
  <si>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</si>
  <si>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</si>
  <si>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</si>
  <si>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</si>
  <si>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</si>
  <si>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</si>
  <si>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</si>
  <si>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</si>
  <si>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</si>
  <si>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</si>
  <si>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</si>
  <si>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</si>
  <si>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</si>
  <si>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</si>
  <si>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</si>
  <si>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</si>
  <si>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</si>
  <si>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</si>
  <si>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</si>
  <si>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</si>
  <si>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</si>
  <si>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</si>
  <si>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</si>
  <si>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</si>
  <si>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</si>
  <si>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</si>
  <si>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</si>
  <si>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</si>
  <si>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</si>
  <si>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</si>
  <si>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</si>
  <si>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</si>
  <si>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</si>
  <si>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</si>
  <si>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</si>
  <si>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</si>
  <si>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</si>
  <si>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</si>
  <si>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</si>
  <si>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</si>
  <si>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</si>
  <si>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</si>
  <si>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</si>
  <si>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</si>
  <si>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</si>
  <si>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</si>
  <si>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</si>
  <si>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</si>
  <si>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</si>
  <si>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</si>
  <si>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</si>
  <si>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</si>
  <si>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</si>
  <si>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</si>
  <si>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</si>
  <si>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</si>
  <si>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</si>
  <si>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</si>
  <si>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</si>
  <si>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</si>
  <si>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</si>
  <si>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</si>
  <si>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</si>
  <si>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</si>
  <si>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</si>
  <si>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</si>
  <si>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</si>
  <si>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</si>
  <si>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</si>
  <si>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</si>
  <si>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</si>
  <si>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</si>
  <si>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</si>
  <si>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</si>
  <si>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</si>
  <si>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</si>
  <si>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</si>
  <si>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</si>
  <si>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</si>
  <si>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</si>
  <si>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</si>
  <si>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</si>
  <si>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</si>
  <si>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</si>
  <si>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</si>
  <si>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</si>
  <si>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</si>
  <si>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</si>
  <si>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</si>
  <si>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</si>
  <si>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</si>
  <si>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</si>
  <si>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</si>
  <si>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</si>
  <si>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</si>
  <si>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</si>
  <si>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</si>
  <si>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</si>
  <si>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</si>
  <si>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</si>
  <si>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</si>
  <si>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</si>
  <si>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</si>
  <si>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</si>
  <si>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</si>
  <si>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</si>
  <si>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</si>
  <si>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</si>
  <si>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</si>
  <si>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</si>
  <si>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</si>
  <si>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</si>
  <si>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</si>
  <si>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</si>
  <si>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</si>
  <si>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</si>
  <si>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</si>
  <si>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</si>
  <si>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</si>
  <si>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</si>
  <si>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</si>
  <si>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</si>
  <si>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</si>
  <si>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</si>
  <si>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</si>
  <si>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</si>
  <si>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</si>
  <si>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</si>
  <si>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</si>
  <si>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</si>
  <si>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</si>
  <si>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</si>
  <si>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</si>
  <si>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</si>
  <si>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</si>
  <si>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</si>
  <si>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</si>
  <si>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</si>
  <si>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</si>
  <si>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</si>
  <si>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</si>
  <si>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</si>
  <si>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</si>
  <si>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</si>
  <si>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</si>
  <si>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</si>
  <si>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</si>
  <si>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</si>
  <si>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</si>
  <si>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</si>
  <si>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</si>
  <si>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</si>
  <si>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</si>
  <si>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</si>
  <si>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</si>
  <si>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</si>
  <si>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</si>
  <si>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</si>
  <si>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</si>
  <si>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</si>
  <si>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</si>
  <si>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</si>
  <si>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</si>
  <si>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</si>
  <si>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</si>
  <si>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</si>
  <si>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</si>
  <si>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</si>
  <si>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</si>
  <si>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</si>
  <si>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</si>
  <si>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</si>
  <si>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</si>
  <si>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</si>
  <si>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</si>
  <si>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</si>
  <si>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</si>
  <si>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</si>
  <si>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</si>
  <si>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</si>
  <si>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</si>
  <si>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</si>
  <si>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</si>
  <si>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</si>
  <si>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</si>
  <si>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</si>
  <si>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</si>
  <si>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</si>
  <si>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</si>
  <si>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</si>
  <si>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</si>
  <si>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</si>
  <si>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</si>
  <si>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</si>
  <si>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</si>
  <si>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</si>
  <si>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</si>
  <si>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</si>
  <si>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</si>
  <si>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</si>
  <si>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</si>
  <si>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</si>
  <si>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</si>
  <si>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</si>
  <si>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</si>
  <si>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</si>
  <si>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</si>
  <si>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</si>
  <si>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</si>
  <si>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</si>
  <si>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</si>
  <si>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</si>
  <si>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</si>
  <si>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</si>
  <si>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</si>
  <si>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</si>
  <si>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</si>
  <si>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</si>
  <si>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</si>
  <si>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</si>
  <si>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</si>
  <si>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</si>
  <si>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</si>
  <si>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</si>
  <si>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</si>
  <si>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</si>
  <si>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</si>
  <si>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</si>
  <si>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</si>
  <si>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</si>
  <si>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</si>
  <si>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</si>
  <si>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</si>
  <si>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</si>
  <si>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</si>
  <si>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</si>
  <si>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</si>
  <si>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</si>
  <si>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</si>
  <si>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</si>
  <si>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</si>
  <si>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</si>
  <si>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</si>
  <si>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</si>
  <si>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</si>
  <si>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</si>
  <si>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</si>
  <si>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</si>
  <si>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</si>
  <si>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</si>
  <si>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</si>
  <si>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</si>
  <si>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</si>
  <si>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</si>
  <si>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</si>
  <si>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</si>
  <si>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</si>
  <si>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</si>
  <si>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</si>
  <si>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</si>
  <si>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</si>
  <si>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</si>
  <si>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</si>
  <si>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</si>
  <si>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</si>
  <si>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</si>
  <si>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</si>
  <si>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</si>
  <si>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</si>
  <si>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</si>
  <si>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</si>
  <si>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</si>
  <si>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</si>
  <si>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</si>
  <si>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</si>
  <si>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</si>
  <si>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</si>
  <si>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</si>
  <si>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</si>
  <si>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</si>
  <si>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</si>
  <si>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</si>
  <si>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</si>
  <si>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</si>
  <si>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</si>
  <si>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</si>
  <si>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</si>
  <si>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</si>
  <si>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</si>
  <si>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</si>
  <si>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</si>
  <si>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</si>
  <si>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</si>
  <si>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</si>
  <si>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</si>
  <si>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</si>
  <si>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</si>
  <si>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</si>
  <si>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</si>
  <si>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</si>
  <si>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</si>
  <si>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</si>
  <si>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</si>
  <si>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</si>
  <si>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</si>
  <si>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</si>
  <si>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</si>
  <si>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</si>
  <si>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</si>
  <si>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</si>
  <si>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</si>
  <si>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</si>
  <si>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</si>
  <si>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</si>
  <si>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</si>
  <si>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</si>
  <si>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</si>
  <si>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</si>
  <si>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</si>
  <si>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</si>
  <si>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</si>
  <si>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</si>
  <si>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</si>
  <si>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</si>
  <si>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</si>
  <si>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</si>
  <si>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</si>
  <si>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</si>
  <si>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</si>
  <si>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</si>
  <si>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</si>
  <si>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</si>
  <si>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</si>
  <si>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</si>
  <si>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</si>
  <si>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</si>
  <si>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</si>
  <si>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</si>
  <si>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</si>
  <si>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</si>
  <si>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</si>
  <si>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</si>
  <si>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</si>
  <si>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</si>
  <si>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</si>
  <si>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</si>
  <si>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</si>
  <si>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</si>
  <si>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</si>
  <si>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</si>
  <si>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</si>
  <si>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</si>
  <si>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</si>
  <si>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</si>
  <si>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</si>
  <si>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</si>
  <si>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</si>
  <si>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</si>
  <si>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</si>
  <si>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</si>
  <si>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</si>
  <si>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</si>
  <si>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</si>
  <si>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</si>
  <si>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</si>
  <si>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</si>
  <si>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</si>
  <si>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</si>
  <si>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</si>
  <si>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</si>
  <si>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</si>
  <si>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</si>
  <si>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</si>
  <si>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</si>
  <si>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</si>
  <si>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</si>
  <si>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</si>
  <si>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</si>
  <si>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</si>
  <si>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</si>
  <si>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</si>
  <si>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</si>
  <si>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</si>
  <si>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</si>
  <si>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</si>
  <si>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</si>
  <si>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</si>
  <si>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</si>
  <si>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</si>
  <si>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</si>
  <si>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</si>
  <si>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</si>
  <si>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</si>
  <si>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</si>
  <si>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</si>
  <si>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</si>
  <si>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</si>
  <si>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</si>
  <si>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</si>
  <si>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</si>
  <si>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</si>
  <si>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</si>
  <si>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</si>
  <si>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</si>
  <si>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</si>
  <si>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</si>
  <si>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</si>
  <si>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</si>
  <si>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</si>
  <si>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</si>
  <si>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</si>
  <si>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</si>
  <si>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</si>
  <si>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</si>
  <si>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</si>
  <si>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</si>
  <si>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</si>
  <si>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</si>
  <si>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</si>
  <si>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</si>
  <si>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</si>
  <si>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</si>
  <si>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</si>
  <si>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</si>
  <si>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</si>
  <si>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</si>
  <si>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</si>
  <si>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</si>
  <si>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</si>
  <si>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</si>
  <si>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</si>
  <si>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</si>
  <si>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</si>
  <si>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</si>
  <si>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</si>
  <si>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</si>
  <si>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</si>
  <si>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</si>
  <si>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</si>
  <si>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</si>
  <si>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</si>
  <si>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</si>
  <si>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</si>
  <si>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</si>
  <si>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</si>
  <si>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</si>
  <si>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</si>
  <si>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</si>
  <si>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</si>
  <si>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</si>
  <si>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</si>
  <si>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</si>
  <si>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</si>
  <si>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</si>
  <si>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</si>
  <si>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</si>
  <si>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</si>
  <si>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</si>
  <si>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</si>
  <si>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</si>
  <si>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</si>
  <si>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</si>
  <si>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</si>
  <si>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</si>
  <si>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</si>
  <si>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</si>
  <si>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</si>
  <si>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</si>
  <si>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</si>
  <si>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</si>
  <si>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</si>
  <si>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</si>
  <si>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</si>
  <si>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</si>
  <si>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</si>
  <si>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</si>
  <si>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</si>
  <si>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</si>
  <si>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</si>
  <si>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</si>
  <si>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</si>
  <si>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</si>
  <si>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</si>
  <si>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</si>
  <si>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</si>
  <si>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</si>
  <si>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</si>
  <si>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</si>
  <si>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</si>
  <si>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</si>
  <si>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</si>
  <si>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</si>
  <si>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</si>
  <si>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</si>
  <si>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</si>
  <si>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</si>
  <si>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</si>
  <si>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</si>
  <si>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</si>
  <si>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</si>
  <si>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</si>
  <si>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</si>
  <si>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</si>
  <si>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</si>
  <si>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</si>
  <si>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</si>
  <si>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</si>
  <si>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</si>
  <si>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</si>
  <si>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</si>
  <si>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</si>
  <si>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</si>
  <si>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</si>
  <si>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</si>
  <si>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</si>
  <si>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</si>
  <si>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</si>
  <si>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</si>
  <si>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</si>
  <si>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</si>
  <si>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</si>
  <si>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</si>
  <si>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</si>
  <si>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</si>
  <si>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</si>
  <si>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</si>
  <si>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</si>
  <si>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</si>
  <si>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</si>
  <si>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</si>
  <si>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</si>
  <si>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</si>
  <si>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</si>
  <si>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</si>
  <si>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</si>
  <si>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</si>
  <si>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</si>
  <si>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</si>
  <si>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</si>
  <si>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</si>
  <si>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</si>
  <si>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</si>
  <si>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</si>
  <si>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</si>
  <si>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</si>
  <si>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</si>
  <si>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</si>
  <si>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</si>
  <si>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</si>
  <si>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</si>
  <si>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</si>
  <si>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</si>
  <si>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</si>
  <si>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</si>
  <si>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</si>
  <si>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</si>
  <si>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</si>
  <si>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</si>
  <si>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</si>
  <si>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</si>
  <si>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</si>
  <si>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</si>
  <si>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</si>
  <si>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</si>
  <si>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</si>
  <si>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</si>
  <si>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</si>
  <si>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</si>
  <si>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</si>
  <si>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</si>
  <si>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</si>
  <si>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</si>
  <si>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</si>
  <si>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</si>
  <si>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</si>
  <si>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</si>
  <si>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</si>
  <si>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</si>
  <si>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</si>
  <si>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</si>
  <si>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</si>
  <si>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</si>
  <si>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</si>
  <si>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</si>
  <si>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</si>
  <si>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</si>
  <si>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</si>
  <si>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</si>
  <si>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</si>
  <si>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</si>
  <si>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</si>
  <si>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</si>
  <si>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</si>
  <si>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</si>
  <si>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</si>
  <si>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</si>
  <si>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</si>
  <si>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</si>
  <si>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</si>
  <si>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</si>
  <si>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</si>
  <si>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</si>
  <si>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</si>
  <si>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</si>
  <si>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</si>
  <si>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</si>
  <si>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</si>
  <si>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</si>
  <si>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</si>
  <si>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</si>
  <si>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</si>
  <si>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</si>
  <si>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</si>
  <si>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</si>
  <si>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</si>
  <si>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</si>
  <si>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</si>
  <si>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</si>
  <si>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</si>
  <si>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</si>
  <si>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</si>
  <si>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</si>
  <si>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</si>
  <si>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</si>
  <si>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</si>
  <si>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</si>
  <si>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</si>
  <si>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</si>
  <si>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</si>
  <si>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</si>
  <si>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</si>
  <si>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</si>
  <si>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</si>
  <si>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</si>
  <si>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</si>
  <si>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</si>
  <si>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</si>
  <si>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</si>
  <si>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</si>
  <si>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</si>
  <si>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</si>
  <si>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</si>
  <si>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</si>
  <si>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</si>
  <si>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</si>
  <si>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</si>
  <si>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</si>
  <si>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</si>
  <si>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</si>
  <si>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</si>
  <si>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</si>
  <si>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</si>
  <si>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</si>
  <si>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</si>
  <si>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</si>
  <si>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</si>
  <si>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</si>
  <si>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</si>
  <si>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</si>
  <si>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</si>
  <si>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</si>
  <si>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</si>
  <si>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</si>
  <si>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</si>
  <si>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</si>
  <si>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</si>
  <si>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</si>
  <si>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</si>
  <si>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</si>
  <si>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</si>
  <si>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</si>
  <si>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</si>
  <si>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</si>
  <si>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</si>
  <si>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</si>
  <si>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</si>
  <si>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</si>
  <si>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</si>
  <si>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</si>
  <si>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</si>
  <si>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</si>
  <si>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</si>
  <si>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</si>
  <si>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</si>
  <si>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</si>
  <si>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</si>
  <si>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</si>
  <si>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</si>
  <si>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</si>
  <si>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</si>
  <si>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</si>
  <si>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</si>
  <si>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</si>
  <si>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</si>
  <si>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</si>
  <si>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</si>
  <si>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</si>
  <si>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</si>
  <si>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</si>
  <si>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</si>
  <si>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</si>
  <si>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</si>
  <si>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</si>
  <si>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</si>
  <si>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</si>
  <si>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</si>
  <si>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</si>
  <si>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</si>
  <si>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</si>
  <si>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</si>
  <si>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</si>
  <si>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</si>
  <si>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</si>
  <si>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</si>
  <si>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</si>
  <si>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</si>
  <si>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</si>
  <si>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</si>
  <si>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</si>
  <si>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</si>
  <si>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</si>
  <si>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</si>
  <si>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</si>
  <si>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</si>
  <si>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</si>
  <si>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</si>
  <si>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</si>
  <si>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</si>
  <si>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</si>
  <si>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</si>
  <si>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</si>
  <si>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</si>
  <si>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</si>
  <si>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</si>
  <si>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</si>
  <si>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</si>
  <si>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</si>
  <si>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</si>
  <si>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</si>
  <si>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</si>
  <si>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</si>
  <si>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</si>
  <si>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</si>
  <si>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</si>
  <si>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</si>
  <si>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</si>
  <si>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</si>
  <si>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</si>
  <si>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</si>
  <si>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</si>
  <si>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</si>
  <si>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</si>
  <si>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</si>
  <si>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</si>
  <si>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</si>
  <si>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</si>
  <si>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</si>
  <si>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</si>
  <si>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</si>
  <si>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</si>
  <si>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</si>
  <si>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</si>
  <si>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</si>
  <si>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</si>
  <si>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</si>
  <si>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</si>
  <si>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</si>
  <si>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</si>
  <si>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</si>
  <si>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</si>
  <si>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</si>
  <si>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</si>
  <si>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</si>
  <si>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</si>
  <si>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</si>
  <si>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</si>
  <si>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</si>
  <si>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</si>
  <si>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</si>
  <si>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</si>
  <si>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</si>
  <si>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</si>
  <si>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</si>
  <si>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</si>
  <si>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</si>
  <si>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</si>
  <si>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</si>
  <si>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</si>
  <si>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</si>
  <si>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</si>
  <si>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</si>
  <si>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</si>
  <si>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</si>
  <si>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</si>
  <si>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</si>
  <si>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</si>
  <si>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</si>
  <si>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</si>
  <si>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</si>
  <si>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</si>
  <si>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</si>
  <si>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</si>
  <si>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</si>
  <si>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</si>
  <si>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</si>
  <si>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</si>
  <si>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</si>
  <si>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</si>
  <si>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</si>
  <si>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</si>
  <si>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</si>
  <si>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</si>
  <si>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</si>
  <si>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</si>
  <si>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</si>
  <si>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</si>
  <si>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</si>
  <si>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</si>
  <si>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</si>
  <si>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</si>
  <si>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</si>
  <si>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</si>
  <si>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</si>
  <si>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</si>
  <si>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</si>
  <si>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</si>
  <si>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</si>
  <si>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</si>
  <si>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</si>
  <si>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</si>
  <si>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</si>
  <si>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</si>
  <si>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</si>
  <si>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</si>
  <si>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</si>
  <si>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</si>
  <si>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</si>
  <si>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</si>
  <si>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</si>
  <si>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</si>
  <si>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</si>
  <si>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</si>
  <si>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</si>
  <si>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</si>
  <si>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</si>
  <si>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</si>
  <si>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</si>
  <si>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</si>
  <si>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</si>
  <si>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</si>
  <si>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</si>
  <si>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</si>
  <si>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</si>
  <si>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</si>
  <si>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</si>
  <si>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</si>
  <si>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</si>
  <si>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</si>
  <si>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</si>
  <si>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</si>
  <si>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</si>
  <si>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</si>
  <si>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</si>
  <si>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</si>
  <si>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</si>
  <si>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</si>
  <si>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</si>
  <si>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</si>
  <si>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</si>
  <si>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</si>
  <si>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</si>
  <si>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</si>
  <si>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</si>
  <si>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</si>
  <si>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</si>
  <si>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</si>
  <si>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</si>
  <si>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</si>
  <si>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</si>
  <si>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</si>
  <si>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</si>
  <si>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</si>
  <si>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</si>
  <si>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</si>
  <si>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</si>
  <si>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</si>
  <si>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</si>
  <si>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</si>
  <si>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</si>
  <si>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</si>
  <si>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</si>
  <si>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</si>
  <si>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</si>
  <si>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</si>
  <si>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</si>
  <si>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</si>
  <si>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</si>
  <si>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</si>
  <si>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</si>
  <si>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</si>
  <si>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</si>
  <si>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</si>
  <si>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</si>
  <si>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</si>
  <si>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</si>
  <si>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</si>
  <si>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</si>
  <si>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</si>
  <si>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</si>
  <si>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</si>
  <si>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</si>
  <si>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</si>
  <si>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</si>
  <si>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</si>
  <si>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</si>
  <si>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</si>
  <si>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</si>
  <si>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</si>
  <si>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</si>
  <si>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</si>
  <si>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</si>
  <si>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</si>
  <si>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</si>
  <si>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</si>
  <si>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</si>
  <si>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</si>
  <si>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</si>
  <si>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</si>
  <si>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</si>
  <si>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</si>
  <si>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</si>
  <si>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</si>
  <si>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</si>
  <si>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</si>
  <si>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</si>
  <si>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</si>
  <si>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</si>
  <si>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</si>
  <si>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</si>
  <si>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</si>
  <si>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</si>
  <si>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</si>
  <si>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</si>
  <si>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</si>
  <si>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</si>
  <si>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</si>
  <si>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</si>
  <si>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</si>
  <si>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</si>
  <si>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</si>
  <si>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</si>
  <si>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</si>
  <si>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</si>
  <si>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</si>
  <si>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</si>
  <si>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</si>
  <si>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</si>
  <si>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</si>
  <si>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</si>
  <si>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</si>
  <si>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</si>
  <si>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</si>
  <si>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</si>
  <si>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</si>
  <si>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</si>
  <si>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</si>
  <si>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</si>
  <si>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</si>
  <si>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</si>
  <si>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</si>
  <si>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</si>
  <si>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</si>
  <si>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</si>
  <si>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</si>
  <si>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</si>
  <si>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</si>
  <si>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</si>
  <si>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</si>
  <si>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</si>
  <si>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</si>
  <si>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</si>
  <si>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</si>
  <si>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</si>
  <si>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</si>
  <si>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</si>
  <si>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</si>
  <si>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</si>
  <si>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</si>
  <si>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</si>
  <si>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</si>
  <si>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</si>
  <si>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</si>
  <si>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</si>
  <si>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</si>
  <si>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</si>
  <si>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</si>
  <si>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</si>
  <si>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</si>
  <si>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</si>
  <si>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</si>
  <si>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</si>
  <si>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</si>
  <si>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</si>
  <si>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</si>
  <si>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</si>
  <si>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</si>
  <si>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</si>
  <si>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</si>
  <si>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</si>
  <si>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</si>
  <si>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</si>
  <si>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</si>
  <si>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</si>
  <si>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</si>
  <si>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</si>
  <si>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</si>
  <si>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</si>
  <si>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</si>
  <si>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</si>
  <si>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</si>
  <si>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</si>
  <si>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</si>
  <si>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</si>
  <si>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</si>
  <si>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</si>
  <si>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</si>
  <si>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</si>
  <si>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</si>
  <si>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</si>
  <si>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</si>
  <si>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</si>
  <si>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</si>
  <si>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</si>
  <si>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</si>
  <si>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</si>
  <si>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</si>
  <si>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</si>
  <si>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</si>
  <si>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</si>
  <si>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</si>
  <si>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</si>
  <si>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</si>
  <si>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</si>
  <si>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</si>
  <si>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</si>
  <si>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</si>
  <si>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</si>
  <si>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</si>
  <si>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</si>
  <si>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</si>
  <si>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</si>
  <si>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</si>
  <si>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</si>
  <si>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</si>
  <si>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</si>
  <si>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</si>
  <si>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</si>
  <si>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</si>
  <si>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</si>
  <si>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</si>
  <si>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</si>
  <si>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</si>
  <si>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</si>
  <si>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</si>
  <si>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</si>
  <si>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</si>
  <si>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</si>
  <si>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</si>
  <si>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</si>
  <si>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</si>
  <si>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</si>
  <si>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</si>
  <si>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</si>
  <si>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</si>
  <si>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</si>
  <si>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</si>
  <si>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</si>
  <si>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</si>
  <si>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</si>
  <si>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</si>
  <si>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</si>
  <si>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</si>
  <si>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</si>
  <si>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</si>
  <si>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</si>
  <si>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</si>
  <si>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</si>
  <si>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</si>
  <si>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</si>
  <si>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</si>
  <si>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</si>
  <si>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</si>
  <si>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</si>
  <si>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</si>
  <si>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</si>
  <si>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</si>
  <si>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</si>
  <si>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</si>
  <si>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</si>
  <si>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</si>
  <si>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</si>
  <si>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</si>
  <si>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</si>
  <si>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</si>
  <si>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</si>
  <si>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</si>
  <si>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</si>
  <si>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</si>
  <si>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</si>
  <si>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</si>
  <si>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</si>
  <si>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</si>
  <si>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</si>
  <si>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</si>
  <si>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</si>
  <si>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</si>
  <si>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</si>
  <si>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</si>
  <si>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</si>
  <si>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</si>
  <si>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</si>
  <si>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</si>
  <si>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</si>
  <si>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</si>
  <si>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</si>
  <si>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</si>
  <si>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</si>
  <si>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</si>
  <si>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</si>
  <si>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</si>
  <si>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</si>
  <si>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</si>
  <si>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</si>
  <si>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</si>
  <si>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</si>
  <si>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</si>
  <si>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</si>
  <si>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</si>
  <si>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</si>
  <si>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</si>
  <si>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</si>
  <si>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</si>
  <si>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</si>
  <si>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</si>
  <si>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</si>
  <si>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</si>
  <si>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</si>
  <si>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</si>
  <si>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</si>
  <si>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</si>
  <si>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</si>
  <si>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</si>
  <si>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</si>
  <si>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</si>
  <si>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</si>
  <si>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</si>
  <si>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</si>
  <si>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</si>
  <si>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</si>
  <si>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</si>
  <si>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</si>
  <si>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</si>
  <si>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</si>
  <si>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</si>
  <si>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</si>
  <si>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</si>
  <si>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</si>
  <si>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</si>
  <si>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</si>
  <si>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</si>
  <si>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</si>
  <si>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</si>
  <si>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</si>
  <si>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</si>
  <si>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</si>
  <si>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</si>
  <si>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</si>
  <si>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</si>
  <si>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</si>
  <si>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</si>
  <si>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</si>
  <si>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</si>
  <si>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</si>
  <si>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</si>
  <si>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</si>
  <si>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</si>
  <si>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</si>
  <si>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</si>
  <si>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</si>
  <si>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</si>
  <si>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</si>
  <si>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</si>
  <si>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</si>
  <si>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</si>
  <si>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</si>
  <si>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</si>
  <si>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</si>
  <si>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</si>
  <si>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</si>
  <si>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</si>
  <si>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</si>
  <si>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</si>
  <si>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</si>
  <si>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</si>
  <si>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</si>
  <si>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</si>
  <si>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</si>
  <si>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</si>
  <si>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</si>
  <si>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</si>
  <si>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</si>
  <si>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</si>
  <si>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</si>
  <si>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</si>
  <si>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</si>
  <si>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</si>
  <si>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</si>
  <si>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</si>
  <si>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</si>
  <si>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</si>
  <si>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</si>
  <si>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</si>
  <si>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</si>
  <si>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</si>
  <si>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</si>
  <si>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</si>
  <si>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</si>
  <si>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</si>
  <si>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</si>
  <si>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</si>
  <si>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</si>
  <si>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</si>
  <si>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</si>
  <si>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</si>
  <si>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</si>
  <si>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</si>
  <si>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</si>
  <si>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</si>
  <si>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</si>
  <si>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</si>
  <si>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</si>
  <si>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</si>
  <si>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</si>
  <si>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</si>
  <si>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</si>
  <si>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</si>
  <si>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</si>
  <si>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</si>
  <si>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</si>
  <si>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</si>
  <si>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</si>
  <si>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</si>
  <si>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</si>
  <si>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</si>
  <si>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</si>
  <si>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</si>
  <si>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</si>
  <si>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</si>
  <si>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</si>
  <si>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</si>
  <si>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</si>
  <si>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</si>
  <si>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</si>
  <si>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</si>
  <si>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</si>
  <si>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</si>
  <si>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</si>
  <si>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</si>
  <si>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</si>
  <si>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</si>
  <si>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</si>
  <si>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</si>
  <si>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</si>
  <si>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</si>
  <si>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</si>
  <si>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</si>
  <si>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</si>
  <si>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</si>
  <si>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</si>
  <si>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</si>
  <si>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</si>
  <si>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</si>
  <si>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</si>
  <si>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</si>
  <si>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</si>
  <si>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</si>
  <si>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</si>
  <si>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</si>
  <si>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</si>
  <si>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</si>
  <si>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</si>
  <si>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</si>
  <si>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</si>
  <si>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</si>
  <si>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</si>
  <si>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</si>
  <si>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</si>
  <si>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</si>
  <si>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</si>
  <si>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</si>
  <si>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</si>
  <si>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</si>
  <si>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</si>
  <si>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</si>
  <si>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</si>
  <si>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</si>
  <si>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</si>
  <si>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</si>
  <si>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</si>
  <si>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</si>
  <si>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</si>
  <si>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</si>
  <si>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</si>
  <si>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</si>
  <si>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</si>
  <si>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</si>
  <si>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</si>
  <si>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</si>
  <si>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</si>
  <si>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</si>
  <si>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</si>
  <si>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</si>
  <si>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</si>
  <si>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</si>
  <si>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</si>
  <si>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</si>
  <si>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</si>
  <si>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</si>
  <si>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</si>
  <si>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</si>
  <si>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</si>
  <si>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</si>
  <si>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</si>
  <si>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</si>
  <si>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</si>
  <si>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</si>
  <si>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</si>
  <si>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</si>
  <si>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</si>
  <si>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</si>
  <si>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</si>
  <si>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</si>
  <si>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</si>
  <si>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</si>
  <si>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</si>
  <si>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</si>
  <si>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</si>
  <si>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</si>
  <si>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</si>
  <si>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</si>
  <si>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</si>
  <si>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</si>
  <si>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</si>
  <si>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</si>
  <si>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</si>
  <si>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</si>
  <si>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</si>
  <si>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</si>
  <si>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</si>
  <si>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</si>
  <si>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</si>
  <si>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</si>
  <si>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</si>
  <si>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</si>
  <si>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</si>
  <si>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</si>
  <si>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</si>
  <si>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</si>
  <si>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</si>
  <si>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</si>
  <si>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</si>
  <si>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</si>
  <si>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</si>
  <si>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</si>
  <si>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</si>
  <si>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</si>
  <si>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</si>
  <si>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</si>
  <si>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</si>
  <si>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</si>
  <si>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</si>
  <si>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</si>
  <si>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</si>
  <si>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</si>
  <si>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</si>
  <si>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</si>
  <si>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</si>
  <si>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</si>
  <si>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</si>
  <si>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</si>
  <si>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</si>
  <si>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</si>
  <si>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</si>
  <si>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</si>
  <si>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</si>
  <si>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</si>
  <si>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</si>
  <si>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</si>
  <si>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</si>
  <si>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</si>
  <si>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</si>
  <si>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</si>
  <si>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</si>
  <si>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</si>
  <si>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</si>
  <si>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</si>
  <si>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</si>
  <si>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</si>
  <si>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</si>
  <si>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</si>
  <si>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</si>
  <si>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</si>
  <si>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</si>
  <si>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</si>
  <si>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</si>
  <si>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</si>
  <si>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</si>
  <si>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</si>
  <si>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</si>
  <si>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</si>
  <si>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</si>
  <si>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</si>
  <si>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</si>
  <si>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</si>
  <si>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</si>
  <si>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</si>
  <si>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</si>
  <si>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</si>
  <si>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</si>
  <si>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</si>
  <si>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</si>
  <si>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</si>
  <si>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</si>
  <si>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</si>
  <si>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</si>
  <si>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</si>
  <si>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</si>
  <si>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</si>
  <si>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</si>
  <si>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</si>
  <si>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</si>
  <si>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</si>
  <si>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</si>
  <si>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</si>
  <si>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</si>
  <si>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</si>
  <si>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</si>
  <si>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</si>
  <si>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</si>
  <si>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</si>
  <si>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</si>
  <si>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</si>
  <si>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</si>
  <si>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</si>
  <si>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</si>
  <si>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</si>
  <si>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</si>
  <si>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</si>
  <si>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</si>
  <si>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</si>
  <si>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</si>
  <si>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</si>
  <si>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</si>
  <si>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</si>
  <si>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</si>
  <si>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</si>
  <si>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</si>
  <si>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</si>
  <si>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</si>
  <si>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</si>
  <si>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</si>
  <si>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</si>
  <si>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</si>
  <si>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</si>
  <si>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</si>
  <si>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</si>
  <si>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</si>
  <si>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</si>
  <si>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</si>
  <si>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</si>
  <si>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</si>
  <si>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</si>
  <si>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</si>
  <si>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</si>
  <si>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</si>
  <si>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</si>
  <si>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</si>
  <si>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</si>
  <si>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</si>
  <si>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</si>
  <si>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</si>
  <si>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</si>
  <si>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</si>
  <si>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</si>
  <si>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</si>
  <si>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</si>
  <si>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</si>
  <si>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</si>
  <si>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</si>
  <si>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</si>
  <si>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</si>
  <si>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</si>
  <si>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</si>
  <si>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</si>
  <si>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</si>
  <si>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</si>
  <si>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</si>
  <si>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</si>
  <si>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</si>
  <si>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</si>
  <si>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</si>
  <si>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</si>
  <si>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</si>
  <si>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</si>
  <si>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</si>
  <si>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</si>
  <si>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</si>
  <si>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</si>
  <si>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</si>
  <si>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</si>
  <si>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</si>
  <si>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</si>
  <si>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</si>
  <si>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</si>
  <si>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</si>
  <si>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</si>
  <si>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</si>
  <si>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</si>
  <si>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</si>
  <si>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</si>
  <si>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</si>
  <si>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</si>
  <si>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</si>
  <si>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</si>
  <si>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</si>
  <si>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</si>
  <si>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</si>
  <si>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</si>
  <si>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</si>
  <si>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</si>
  <si>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</si>
  <si>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</si>
  <si>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</si>
  <si>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</si>
  <si>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</si>
  <si>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</si>
  <si>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</si>
  <si>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</si>
  <si>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</si>
  <si>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</si>
  <si>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</si>
  <si>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</si>
  <si>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</si>
  <si>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</si>
  <si>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</si>
  <si>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</si>
  <si>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</si>
  <si>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</si>
  <si>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</si>
  <si>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</si>
  <si>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</si>
  <si>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</si>
  <si>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</si>
  <si>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</si>
  <si>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</si>
  <si>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</si>
  <si>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</si>
  <si>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</si>
  <si>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</si>
  <si>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</si>
  <si>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</si>
  <si>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</si>
  <si>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</si>
  <si>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</si>
  <si>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</si>
  <si>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</si>
  <si>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</si>
  <si>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</si>
  <si>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</si>
  <si>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</si>
  <si>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</si>
  <si>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</si>
  <si>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</si>
  <si>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</si>
  <si>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</si>
  <si>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</si>
  <si>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</si>
  <si>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</si>
  <si>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</si>
  <si>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</si>
  <si>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</si>
  <si>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</si>
  <si>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</si>
  <si>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</si>
  <si>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</si>
  <si>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</si>
  <si>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</si>
  <si>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</si>
  <si>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</si>
  <si>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</si>
  <si>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</si>
  <si>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</si>
  <si>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</si>
  <si>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</si>
  <si>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</si>
  <si>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</si>
  <si>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</si>
  <si>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</si>
  <si>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</si>
  <si>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</si>
  <si>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</si>
  <si>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</si>
  <si>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</si>
  <si>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</si>
  <si>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</si>
  <si>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</si>
  <si>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</si>
  <si>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</si>
  <si>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</si>
  <si>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</si>
  <si>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</si>
  <si>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</si>
  <si>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</si>
  <si>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</si>
  <si>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</si>
  <si>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</si>
  <si>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</si>
  <si>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</si>
  <si>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</si>
  <si>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</si>
  <si>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</si>
  <si>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</si>
  <si>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</si>
  <si>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</si>
  <si>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</si>
  <si>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</si>
  <si>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</si>
  <si>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</si>
  <si>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</si>
  <si>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</si>
  <si>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</si>
  <si>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</si>
  <si>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</si>
  <si>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</si>
  <si>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</si>
  <si>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</si>
  <si>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</si>
  <si>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</si>
  <si>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</si>
  <si>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</si>
  <si>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</si>
  <si>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</si>
  <si>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</si>
  <si>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</si>
  <si>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</si>
  <si>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</si>
  <si>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</si>
  <si>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</si>
  <si>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</si>
  <si>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</si>
  <si>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</si>
  <si>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</si>
  <si>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</si>
  <si>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</si>
  <si>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</si>
  <si>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</si>
  <si>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</si>
  <si>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</si>
  <si>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</si>
  <si>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</si>
  <si>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</si>
  <si>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</si>
  <si>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</si>
  <si>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</si>
  <si>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</si>
  <si>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</si>
  <si>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</si>
  <si>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</si>
  <si>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</si>
  <si>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</si>
  <si>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</si>
  <si>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</si>
  <si>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</si>
  <si>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</si>
  <si>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</si>
  <si>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</si>
  <si>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</si>
  <si>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</si>
  <si>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</si>
  <si>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</si>
  <si>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</si>
  <si>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</si>
  <si>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</si>
  <si>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</si>
  <si>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</si>
  <si>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</si>
  <si>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</si>
  <si>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</si>
  <si>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</si>
  <si>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</si>
  <si>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</si>
  <si>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</si>
  <si>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</si>
  <si>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</si>
  <si>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</si>
  <si>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</si>
  <si>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</si>
  <si>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</si>
  <si>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</si>
  <si>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</si>
  <si>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</si>
  <si>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</si>
  <si>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</si>
  <si>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</si>
  <si>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</si>
  <si>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</si>
  <si>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</si>
  <si>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</si>
  <si>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</si>
  <si>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</si>
  <si>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</si>
  <si>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</si>
  <si>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</si>
  <si>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</si>
  <si>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</si>
  <si>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</si>
  <si>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</si>
  <si>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</si>
  <si>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</si>
  <si>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</si>
  <si>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</si>
  <si>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</si>
  <si>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</si>
  <si>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</si>
  <si>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</si>
  <si>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</si>
  <si>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</si>
  <si>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</si>
  <si>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</si>
  <si>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</si>
  <si>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</si>
  <si>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</si>
  <si>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</si>
  <si>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</si>
  <si>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</si>
  <si>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</si>
  <si>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</si>
  <si>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</si>
  <si>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</si>
  <si>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</si>
  <si>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</si>
  <si>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</si>
  <si>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</si>
  <si>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</si>
  <si>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</si>
  <si>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</si>
  <si>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</si>
  <si>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</si>
  <si>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</si>
  <si>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</si>
  <si>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</si>
  <si>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</si>
  <si>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</si>
  <si>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</si>
  <si>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</si>
  <si>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</si>
  <si>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</si>
  <si>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</si>
  <si>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</si>
  <si>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</si>
  <si>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</si>
  <si>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</si>
  <si>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</si>
  <si>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</si>
  <si>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</si>
  <si>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</si>
  <si>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</si>
  <si>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</si>
  <si>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</si>
  <si>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</si>
  <si>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</si>
  <si>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</si>
  <si>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</si>
  <si>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</si>
  <si>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</si>
  <si>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</si>
  <si>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</si>
  <si>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</si>
  <si>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</si>
  <si>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</si>
  <si>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</si>
  <si>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</si>
  <si>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</si>
  <si>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</si>
  <si>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</si>
  <si>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</si>
  <si>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</si>
  <si>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</si>
  <si>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</si>
  <si>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</si>
  <si>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</si>
  <si>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</si>
  <si>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</si>
  <si>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</si>
  <si>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</si>
  <si>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</si>
  <si>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</si>
  <si>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</si>
  <si>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</si>
  <si>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</si>
  <si>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</si>
  <si>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</si>
  <si>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</si>
  <si>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</si>
  <si>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</si>
  <si>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</si>
  <si>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</si>
  <si>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</si>
  <si>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</si>
  <si>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</si>
  <si>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</si>
  <si>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</si>
  <si>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</si>
  <si>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</si>
  <si>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</si>
  <si>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</si>
  <si>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</si>
  <si>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</si>
  <si>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</si>
  <si>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</si>
  <si>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</si>
  <si>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</si>
  <si>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</si>
  <si>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</si>
  <si>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</si>
  <si>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</si>
  <si>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</si>
  <si>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</si>
  <si>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</si>
  <si>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</si>
  <si>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</si>
  <si>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</si>
  <si>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</si>
  <si>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</si>
  <si>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</si>
  <si>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</si>
  <si>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</si>
  <si>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</si>
  <si>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</si>
  <si>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</si>
  <si>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</si>
  <si>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</si>
  <si>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</si>
  <si>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</si>
  <si>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</si>
  <si>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</si>
  <si>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</si>
  <si>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</si>
  <si>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</si>
  <si>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</si>
  <si>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</si>
  <si>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</si>
  <si>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</si>
  <si>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</si>
  <si>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</si>
  <si>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</si>
  <si>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</si>
  <si>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</si>
  <si>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</si>
  <si>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</si>
  <si>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</si>
  <si>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</si>
  <si>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</si>
  <si>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</si>
  <si>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</si>
  <si>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</si>
  <si>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</si>
  <si>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</si>
  <si>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</si>
  <si>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</si>
  <si>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</si>
  <si>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</si>
  <si>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</si>
  <si>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</si>
  <si>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</si>
  <si>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</si>
  <si>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</si>
  <si>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</si>
  <si>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</si>
  <si>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</si>
  <si>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</si>
  <si>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</si>
  <si>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</si>
  <si>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</si>
  <si>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</si>
  <si>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</si>
  <si>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</si>
  <si>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</si>
  <si>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</si>
  <si>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</si>
  <si>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</si>
  <si>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</si>
  <si>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</si>
  <si>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</si>
  <si>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</si>
  <si>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</si>
  <si>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</si>
  <si>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</si>
  <si>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</si>
  <si>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</si>
  <si>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</si>
  <si>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</si>
  <si>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</si>
  <si>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</si>
  <si>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</si>
  <si>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</si>
  <si>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</si>
  <si>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</si>
  <si>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</si>
  <si>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</si>
  <si>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</si>
  <si>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</si>
  <si>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</si>
  <si>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</si>
  <si>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</si>
  <si>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</si>
  <si>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</si>
  <si>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</si>
  <si>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</si>
  <si>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</si>
  <si>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</si>
  <si>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</si>
  <si>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</si>
  <si>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</si>
  <si>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</si>
  <si>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</si>
  <si>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</si>
  <si>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</si>
  <si>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</si>
  <si>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</si>
  <si>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</si>
  <si>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</si>
  <si>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</si>
  <si>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</si>
  <si>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</si>
  <si>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</si>
  <si>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</si>
  <si>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</si>
  <si>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</si>
  <si>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</si>
  <si>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</si>
  <si>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</si>
  <si>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</si>
  <si>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</si>
  <si>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</si>
  <si>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</si>
  <si>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</si>
  <si>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</si>
  <si>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</si>
  <si>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</si>
  <si>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</si>
  <si>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</si>
  <si>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</si>
  <si>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</si>
  <si>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</si>
  <si>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</si>
  <si>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</si>
  <si>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</si>
  <si>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</si>
  <si>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</si>
  <si>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</si>
  <si>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</si>
  <si>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</si>
  <si>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</si>
  <si>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</si>
  <si>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</si>
  <si>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</si>
  <si>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</si>
  <si>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</si>
  <si>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</si>
  <si>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</si>
  <si>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</si>
  <si>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</si>
  <si>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</si>
  <si>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</si>
  <si>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</si>
  <si>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</si>
  <si>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</si>
  <si>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</si>
  <si>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</si>
  <si>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</si>
  <si>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</si>
  <si>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</si>
  <si>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</si>
  <si>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</si>
  <si>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</si>
  <si>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</si>
  <si>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</si>
  <si>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</si>
  <si>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</si>
  <si>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</si>
  <si>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</si>
  <si>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</si>
  <si>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</si>
  <si>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</si>
  <si>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</si>
  <si>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</si>
  <si>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</si>
  <si>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</si>
  <si>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</si>
  <si>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</si>
  <si>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</si>
  <si>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</si>
  <si>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</si>
  <si>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</si>
  <si>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</si>
  <si>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</si>
  <si>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</si>
  <si>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</si>
  <si>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</si>
  <si>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</si>
  <si>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</si>
  <si>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</si>
  <si>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</si>
  <si>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</si>
  <si>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</si>
  <si>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</si>
  <si>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</si>
  <si>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</si>
  <si>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</si>
  <si>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</si>
  <si>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</si>
  <si>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</si>
  <si>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</si>
  <si>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</si>
  <si>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</si>
  <si>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</si>
  <si>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</si>
  <si>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</si>
  <si>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</si>
  <si>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</si>
  <si>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</si>
  <si>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</si>
  <si>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</si>
  <si>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</si>
  <si>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</si>
  <si>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</si>
  <si>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</si>
  <si>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</si>
  <si>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</si>
  <si>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</si>
  <si>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</si>
  <si>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</si>
  <si>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</si>
  <si>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</si>
  <si>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</si>
  <si>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</si>
  <si>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</si>
  <si>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</si>
  <si>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</si>
  <si>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</si>
  <si>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</si>
  <si>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</si>
  <si>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</si>
  <si>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</si>
  <si>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</si>
  <si>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</si>
  <si>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</si>
  <si>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</si>
  <si>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</si>
  <si>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</si>
  <si>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</si>
  <si>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</si>
  <si>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</si>
  <si>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</si>
  <si>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</si>
  <si>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</si>
  <si>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</si>
  <si>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</si>
  <si>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</si>
  <si>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</si>
  <si>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</si>
  <si>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</si>
  <si>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</si>
  <si>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</si>
  <si>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</si>
  <si>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</si>
  <si>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</si>
  <si>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</si>
  <si>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</si>
  <si>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</si>
  <si>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</si>
  <si>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</si>
  <si>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</si>
  <si>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</si>
  <si>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</si>
  <si>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</si>
  <si>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</si>
  <si>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</si>
  <si>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</si>
  <si>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</si>
  <si>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</si>
  <si>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</si>
  <si>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</si>
  <si>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</si>
  <si>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</si>
  <si>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</si>
  <si>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</si>
  <si>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</si>
  <si>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</si>
  <si>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</si>
  <si>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</si>
  <si>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</si>
  <si>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</si>
  <si>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</si>
  <si>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</si>
  <si>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</si>
  <si>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</si>
  <si>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</si>
  <si>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</si>
  <si>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</si>
  <si>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</si>
  <si>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</si>
  <si>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</si>
  <si>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</si>
  <si>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</si>
  <si>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</si>
  <si>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</si>
  <si>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</si>
  <si>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</si>
  <si>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</si>
  <si>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</si>
  <si>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</si>
  <si>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</si>
  <si>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</si>
  <si>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</si>
  <si>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</si>
  <si>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</si>
  <si>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</si>
  <si>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</si>
  <si>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</si>
  <si>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</si>
  <si>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</si>
  <si>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</si>
  <si>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</si>
  <si>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</si>
  <si>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</si>
  <si>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</si>
  <si>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</si>
  <si>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</si>
  <si>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</si>
  <si>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</si>
  <si>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</si>
  <si>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</si>
  <si>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</si>
  <si>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</si>
  <si>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</si>
  <si>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</si>
  <si>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</si>
  <si>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</si>
  <si>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</si>
  <si>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</si>
  <si>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</si>
  <si>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</si>
  <si>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</si>
  <si>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</si>
  <si>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</si>
  <si>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</si>
  <si>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</si>
  <si>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</si>
  <si>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</si>
  <si>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</si>
  <si>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</si>
  <si>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</si>
  <si>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</si>
  <si>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</si>
  <si>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</si>
  <si>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</si>
  <si>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</si>
  <si>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</si>
  <si>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</si>
  <si>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</si>
  <si>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</si>
  <si>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</si>
  <si>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</si>
  <si>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</si>
  <si>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</si>
  <si>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</si>
  <si>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</si>
  <si>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</si>
  <si>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</si>
  <si>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</si>
  <si>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</si>
  <si>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</si>
  <si>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</si>
  <si>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</si>
  <si>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</si>
  <si>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</si>
  <si>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</si>
  <si>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</si>
  <si>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</si>
  <si>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</si>
  <si>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</si>
  <si>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</si>
  <si>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</si>
  <si>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</si>
  <si>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</si>
  <si>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</si>
  <si>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</si>
  <si>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</si>
  <si>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</si>
  <si>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</si>
  <si>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</si>
  <si>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</si>
  <si>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</si>
  <si>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</si>
  <si>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</si>
  <si>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</si>
  <si>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</si>
  <si>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</si>
  <si>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</si>
  <si>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</si>
  <si>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</si>
  <si>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</si>
  <si>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</si>
  <si>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</si>
  <si>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</si>
  <si>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</si>
  <si>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</si>
  <si>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</si>
  <si>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</si>
  <si>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</si>
  <si>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</si>
  <si>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</si>
  <si>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</si>
  <si>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</si>
  <si>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</si>
  <si>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</si>
  <si>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</si>
  <si>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</si>
  <si>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</si>
  <si>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</si>
  <si>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</si>
  <si>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</si>
  <si>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</si>
  <si>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</si>
  <si>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</si>
  <si>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</si>
  <si>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</si>
  <si>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</si>
  <si>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</si>
  <si>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</si>
  <si>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</si>
  <si>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</si>
  <si>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</si>
  <si>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</si>
  <si>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</si>
  <si>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</si>
  <si>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</si>
  <si>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</si>
  <si>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</si>
  <si>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</si>
  <si>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</si>
  <si>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</si>
  <si>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</si>
  <si>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</si>
  <si>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</si>
  <si>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</si>
  <si>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</si>
  <si>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</si>
  <si>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</si>
  <si>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</si>
  <si>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</si>
  <si>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</si>
  <si>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</si>
  <si>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</si>
  <si>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</si>
  <si>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</si>
  <si>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</si>
  <si>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</si>
  <si>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</si>
  <si>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</si>
  <si>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</si>
  <si>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</si>
  <si>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</si>
  <si>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</si>
  <si>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</si>
  <si>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</si>
  <si>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</si>
  <si>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</si>
  <si>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</si>
  <si>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</si>
  <si>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</si>
  <si>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</si>
  <si>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</si>
  <si>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</si>
  <si>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</si>
  <si>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</si>
  <si>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</si>
  <si>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</si>
  <si>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</si>
  <si>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</si>
  <si>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</si>
  <si>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</si>
  <si>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</si>
  <si>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</si>
  <si>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</si>
  <si>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</si>
  <si>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</si>
  <si>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</si>
  <si>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</si>
  <si>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</si>
  <si>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</si>
  <si>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</si>
  <si>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</si>
  <si>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</si>
  <si>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</si>
  <si>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</si>
  <si>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</si>
  <si>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</si>
  <si>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</si>
  <si>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</si>
  <si>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</si>
  <si>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</si>
  <si>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</si>
  <si>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</si>
  <si>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</si>
  <si>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</si>
  <si>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</si>
  <si>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</si>
  <si>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</si>
  <si>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</si>
  <si>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</si>
  <si>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</si>
  <si>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</si>
  <si>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</si>
  <si>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</si>
  <si>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</si>
  <si>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</si>
  <si>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</si>
  <si>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</si>
  <si>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</si>
  <si>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</si>
  <si>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</si>
  <si>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</si>
  <si>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</si>
  <si>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</si>
  <si>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</si>
  <si>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</si>
  <si>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</si>
  <si>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</si>
  <si>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</si>
  <si>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</si>
  <si>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</si>
  <si>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</si>
  <si>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</si>
  <si>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</si>
  <si>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</si>
  <si>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</si>
  <si>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</si>
  <si>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</si>
  <si>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</si>
  <si>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</si>
  <si>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</si>
  <si>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</si>
  <si>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</si>
  <si>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</si>
  <si>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</si>
  <si>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</si>
  <si>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</si>
  <si>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</si>
  <si>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</si>
  <si>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</si>
  <si>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</si>
  <si>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</si>
  <si>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</si>
  <si>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</si>
  <si>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</si>
  <si>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</si>
  <si>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</si>
  <si>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</si>
  <si>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</si>
  <si>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</si>
  <si>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</si>
  <si>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</si>
  <si>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</si>
  <si>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</si>
  <si>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</si>
  <si>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</si>
  <si>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</si>
  <si>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</si>
  <si>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</si>
  <si>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</si>
  <si>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</si>
  <si>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</si>
  <si>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</si>
  <si>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</si>
  <si>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</si>
  <si>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</si>
  <si>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</si>
  <si>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</si>
  <si>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</si>
  <si>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</si>
  <si>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</si>
  <si>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</si>
  <si>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</si>
  <si>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</si>
  <si>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</si>
  <si>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</si>
  <si>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</si>
  <si>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</si>
  <si>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</si>
  <si>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</si>
  <si>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</si>
  <si>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</si>
  <si>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</si>
  <si>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</si>
  <si>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</si>
  <si>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</si>
  <si>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</si>
  <si>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</si>
  <si>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</si>
  <si>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</si>
  <si>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</si>
  <si>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</si>
  <si>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</si>
  <si>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</si>
  <si>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</si>
  <si>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</si>
  <si>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</si>
  <si>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</si>
  <si>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</si>
  <si>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</si>
  <si>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</si>
  <si>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</si>
  <si>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</si>
  <si>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</si>
  <si>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</si>
  <si>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</si>
  <si>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</si>
  <si>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</si>
  <si>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</si>
  <si>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</si>
  <si>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</si>
  <si>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</si>
  <si>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</si>
  <si>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</si>
  <si>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</si>
  <si>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</si>
  <si>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</si>
  <si>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</si>
  <si>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</si>
  <si>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</si>
  <si>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</si>
  <si>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</si>
  <si>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</si>
  <si>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</si>
  <si>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</si>
  <si>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</si>
  <si>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</si>
  <si>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</si>
  <si>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</si>
  <si>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</si>
  <si>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</si>
  <si>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</si>
  <si>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</si>
  <si>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</si>
  <si>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</si>
  <si>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</si>
  <si>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</si>
  <si>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</si>
  <si>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</si>
  <si>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</si>
  <si>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</si>
  <si>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</si>
  <si>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</si>
  <si>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</si>
  <si>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</si>
  <si>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</si>
  <si>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</si>
  <si>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</si>
  <si>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</si>
  <si>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</si>
  <si>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</si>
  <si>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</si>
  <si>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</si>
  <si>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</si>
  <si>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</si>
  <si>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</si>
  <si>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</si>
  <si>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</si>
  <si>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</si>
  <si>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</si>
  <si>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</si>
  <si>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</si>
  <si>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</si>
  <si>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</si>
  <si>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</si>
  <si>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</si>
  <si>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</si>
  <si>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</si>
  <si>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</si>
  <si>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</si>
  <si>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</si>
  <si>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</si>
  <si>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</si>
  <si>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</si>
  <si>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</si>
  <si>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</si>
  <si>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</si>
  <si>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</si>
  <si>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</si>
  <si>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</si>
  <si>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</si>
  <si>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</si>
  <si>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</si>
  <si>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</si>
  <si>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</si>
  <si>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</si>
  <si>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</si>
  <si>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</si>
  <si>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</si>
  <si>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</si>
  <si>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</si>
  <si>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</si>
  <si>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</si>
  <si>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</si>
  <si>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</si>
  <si>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</si>
  <si>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</si>
  <si>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</si>
  <si>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</si>
  <si>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</si>
  <si>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</si>
  <si>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</si>
  <si>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</si>
  <si>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</si>
  <si>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</si>
  <si>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</si>
  <si>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</si>
  <si>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</si>
  <si>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</si>
  <si>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</si>
  <si>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</si>
  <si>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</si>
  <si>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</si>
  <si>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</si>
  <si>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</si>
  <si>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</si>
  <si>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</si>
  <si>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</si>
  <si>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</si>
  <si>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</si>
  <si>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</si>
  <si>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</si>
  <si>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</si>
  <si>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</si>
  <si>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</si>
  <si>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</si>
  <si>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</si>
  <si>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</si>
  <si>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</si>
  <si>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</si>
  <si>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</si>
  <si>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</si>
  <si>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</si>
  <si>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</si>
  <si>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</si>
  <si>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</si>
  <si>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</si>
  <si>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</si>
  <si>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</si>
  <si>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</si>
  <si>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</si>
  <si>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</si>
  <si>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</si>
  <si>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</si>
  <si>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</si>
  <si>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</si>
  <si>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</si>
  <si>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</si>
  <si>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</si>
  <si>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</si>
  <si>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</si>
  <si>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</si>
  <si>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</si>
  <si>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</si>
  <si>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</si>
  <si>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</si>
  <si>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</si>
  <si>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</si>
  <si>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</si>
  <si>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</si>
  <si>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</si>
  <si>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</si>
  <si>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</si>
  <si>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</si>
  <si>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</si>
  <si>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</si>
  <si>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</si>
  <si>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</si>
  <si>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</si>
  <si>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</si>
  <si>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</si>
  <si>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</si>
  <si>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</si>
  <si>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</si>
  <si>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</si>
  <si>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</si>
  <si>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</si>
  <si>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</si>
  <si>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</si>
  <si>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</si>
  <si>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</si>
  <si>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</si>
  <si>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</si>
  <si>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</si>
  <si>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</si>
  <si>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</si>
  <si>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</si>
  <si>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</si>
  <si>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</si>
  <si>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</si>
  <si>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</si>
  <si>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</si>
  <si>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</si>
  <si>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</si>
  <si>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</si>
  <si>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</si>
  <si>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</si>
  <si>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</si>
  <si>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</si>
  <si>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</si>
  <si>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</si>
  <si>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</si>
  <si>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</si>
  <si>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</si>
  <si>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</si>
  <si>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</si>
  <si>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</si>
  <si>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</si>
  <si>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</si>
  <si>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</si>
  <si>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</si>
  <si>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</si>
  <si>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</si>
  <si>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</si>
  <si>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</si>
  <si>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</si>
  <si>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</si>
  <si>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</si>
  <si>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</si>
  <si>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</si>
  <si>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</si>
  <si>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</si>
  <si>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</si>
  <si>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</si>
  <si>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</si>
  <si>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</si>
  <si>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</si>
  <si>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</si>
  <si>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</si>
  <si>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</si>
  <si>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</si>
  <si>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</si>
  <si>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</si>
  <si>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</si>
  <si>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</si>
  <si>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</si>
  <si>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</si>
  <si>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</si>
  <si>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</si>
  <si>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</si>
  <si>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</si>
  <si>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</si>
  <si>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</si>
  <si>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</si>
  <si>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</si>
  <si>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</si>
  <si>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</si>
  <si>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</si>
  <si>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</si>
  <si>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</si>
  <si>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</si>
  <si>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</si>
  <si>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</si>
  <si>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</si>
  <si>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</si>
  <si>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</si>
  <si>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</si>
  <si>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</si>
  <si>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</si>
  <si>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</si>
  <si>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</si>
  <si>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</si>
  <si>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</si>
  <si>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</si>
  <si>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</si>
  <si>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</si>
  <si>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</si>
  <si>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</si>
  <si>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</si>
  <si>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</si>
  <si>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</si>
  <si>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</si>
  <si>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</si>
  <si>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</si>
  <si>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</si>
  <si>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</si>
  <si>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</si>
  <si>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</si>
  <si>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</si>
  <si>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</si>
  <si>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</si>
  <si>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</si>
  <si>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</si>
  <si>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</si>
  <si>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</si>
  <si>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</si>
  <si>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</si>
  <si>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</si>
  <si>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</si>
  <si>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</si>
  <si>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</si>
  <si>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</si>
  <si>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</si>
  <si>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</si>
  <si>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</si>
  <si>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</si>
  <si>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</si>
  <si>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</si>
  <si>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</si>
  <si>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</si>
  <si>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</si>
  <si>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</si>
  <si>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</si>
  <si>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</si>
  <si>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</si>
  <si>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</si>
  <si>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</si>
  <si>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</si>
  <si>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</si>
  <si>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</si>
  <si>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</si>
  <si>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</si>
  <si>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</si>
  <si>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</si>
  <si>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</si>
  <si>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</si>
  <si>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</si>
  <si>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</si>
  <si>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</si>
  <si>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</si>
  <si>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</si>
  <si>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</si>
  <si>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</si>
  <si>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</si>
  <si>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</si>
  <si>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</si>
  <si>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</si>
  <si>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</si>
  <si>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</si>
  <si>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</si>
  <si>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</si>
  <si>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</si>
  <si>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</si>
  <si>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</si>
  <si>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</si>
  <si>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</si>
  <si>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</si>
  <si>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</si>
  <si>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</si>
  <si>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</si>
  <si>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</si>
  <si>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</si>
  <si>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</si>
  <si>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</si>
  <si>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</si>
  <si>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</si>
  <si>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</si>
  <si>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</si>
  <si>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</si>
  <si>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</si>
  <si>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</si>
  <si>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</si>
  <si>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</si>
  <si>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</si>
  <si>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</si>
  <si>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</si>
  <si>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</si>
  <si>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</si>
  <si>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</si>
  <si>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</si>
  <si>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</si>
  <si>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</si>
  <si>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</si>
  <si>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</si>
  <si>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</si>
  <si>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</si>
  <si>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</si>
  <si>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</si>
  <si>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</si>
  <si>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</si>
  <si>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</si>
  <si>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</si>
  <si>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</si>
  <si>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</si>
  <si>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</si>
  <si>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</si>
  <si>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</si>
  <si>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</si>
  <si>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</si>
  <si>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</si>
  <si>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</si>
  <si>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</si>
  <si>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</si>
  <si>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</si>
  <si>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</si>
  <si>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</si>
  <si>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</si>
  <si>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</si>
  <si>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</si>
  <si>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</si>
  <si>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</si>
  <si>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</si>
  <si>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</si>
  <si>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</si>
  <si>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</si>
  <si>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</si>
  <si>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</si>
  <si>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</si>
  <si>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</si>
  <si>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</si>
  <si>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</si>
  <si>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</si>
  <si>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</si>
  <si>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</si>
  <si>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</si>
  <si>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</si>
  <si>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</si>
  <si>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</si>
  <si>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</si>
  <si>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</si>
  <si>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</si>
  <si>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</si>
  <si>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</si>
  <si>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</si>
  <si>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</si>
  <si>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</si>
  <si>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</si>
  <si>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</si>
  <si>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</si>
  <si>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</si>
  <si>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</si>
  <si>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</si>
  <si>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</si>
  <si>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</si>
  <si>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</si>
  <si>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</si>
  <si>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</si>
  <si>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</si>
  <si>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</si>
  <si>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</si>
  <si>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</si>
  <si>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</si>
  <si>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</si>
  <si>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</si>
  <si>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</si>
  <si>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</si>
  <si>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</si>
  <si>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</si>
  <si>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</si>
  <si>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</si>
  <si>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</si>
  <si>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</si>
  <si>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</si>
  <si>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</si>
  <si>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</si>
  <si>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</si>
  <si>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</si>
  <si>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</si>
  <si>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</si>
  <si>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</si>
  <si>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</si>
  <si>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</si>
  <si>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</si>
  <si>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</si>
  <si>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</si>
  <si>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</si>
  <si>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</si>
  <si>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</si>
  <si>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</si>
  <si>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</si>
  <si>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</si>
  <si>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</si>
  <si>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</si>
  <si>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</si>
  <si>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</si>
  <si>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</si>
  <si>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</si>
  <si>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</si>
  <si>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</si>
  <si>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</si>
  <si>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</si>
  <si>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</si>
  <si>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</si>
  <si>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</si>
  <si>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</si>
  <si>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</si>
  <si>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</si>
  <si>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</si>
  <si>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</si>
  <si>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</si>
  <si>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</si>
  <si>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</si>
  <si>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</si>
  <si>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</si>
  <si>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</si>
  <si>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</si>
  <si>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</si>
  <si>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</si>
  <si>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</si>
  <si>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</si>
  <si>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</si>
  <si>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</si>
  <si>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</si>
  <si>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</si>
  <si>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</si>
  <si>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</si>
  <si>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</si>
  <si>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</si>
  <si>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</si>
  <si>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</si>
  <si>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</si>
  <si>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</si>
  <si>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</si>
  <si>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</si>
  <si>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</si>
  <si>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</si>
  <si>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</si>
  <si>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</si>
  <si>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</si>
  <si>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</si>
  <si>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</si>
  <si>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</si>
  <si>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</si>
  <si>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</si>
  <si>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</si>
  <si>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</si>
  <si>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</si>
  <si>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</si>
  <si>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</si>
  <si>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</si>
  <si>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</si>
  <si>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</si>
  <si>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</si>
  <si>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</si>
  <si>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</si>
  <si>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</si>
  <si>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</si>
  <si>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</si>
  <si>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</si>
  <si>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</si>
  <si>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</si>
  <si>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</si>
  <si>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</si>
  <si>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</si>
  <si>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</si>
  <si>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</si>
  <si>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</si>
  <si>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</si>
  <si>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</si>
  <si>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</si>
  <si>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</si>
  <si>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</si>
  <si>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</si>
  <si>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</si>
  <si>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</si>
  <si>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</si>
  <si>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</si>
  <si>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</si>
  <si>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</si>
  <si>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</si>
  <si>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</si>
  <si>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</si>
  <si>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</si>
  <si>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</si>
  <si>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</si>
  <si>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</si>
  <si>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</si>
  <si>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</si>
  <si>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</si>
  <si>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</si>
  <si>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</si>
  <si>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</si>
  <si>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</si>
  <si>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</si>
  <si>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</si>
  <si>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</si>
  <si>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</si>
  <si>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</si>
  <si>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</si>
  <si>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</si>
  <si>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</si>
  <si>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</si>
  <si>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</si>
  <si>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</si>
  <si>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</si>
  <si>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</si>
  <si>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</si>
  <si>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</si>
  <si>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</si>
  <si>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</si>
  <si>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</si>
  <si>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</si>
  <si>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</si>
  <si>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</si>
  <si>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</si>
  <si>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</si>
  <si>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</si>
  <si>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</si>
  <si>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</si>
  <si>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</si>
  <si>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</si>
  <si>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</si>
  <si>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</si>
  <si>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</si>
  <si>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</si>
  <si>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</si>
  <si>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</si>
  <si>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</si>
  <si>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</si>
  <si>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</si>
  <si>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</si>
  <si>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</si>
  <si>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</si>
  <si>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</si>
  <si>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</si>
  <si>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</si>
  <si>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</si>
  <si>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</si>
  <si>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</si>
  <si>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</si>
  <si>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</si>
  <si>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</si>
  <si>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</si>
  <si>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</si>
  <si>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</si>
  <si>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</si>
  <si>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</si>
  <si>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</si>
  <si>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</si>
  <si>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</si>
  <si>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</si>
  <si>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</si>
  <si>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</si>
  <si>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</si>
  <si>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</si>
  <si>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</si>
  <si>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</si>
  <si>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</si>
  <si>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</si>
  <si>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</si>
  <si>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</si>
  <si>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</si>
  <si>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</si>
  <si>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</si>
  <si>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</si>
  <si>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</si>
  <si>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</si>
  <si>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</si>
  <si>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</si>
  <si>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</si>
  <si>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</si>
  <si>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</si>
  <si>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</si>
  <si>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</si>
  <si>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</si>
  <si>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</si>
  <si>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</si>
  <si>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</si>
  <si>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</si>
  <si>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</si>
  <si>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</si>
  <si>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</si>
  <si>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</si>
  <si>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</si>
  <si>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</si>
  <si>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</si>
  <si>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</si>
  <si>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</si>
  <si>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</si>
  <si>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</si>
  <si>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</si>
  <si>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</si>
  <si>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</si>
  <si>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</si>
  <si>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</si>
  <si>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</si>
  <si>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</si>
  <si>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</si>
  <si>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</si>
  <si>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</si>
  <si>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</si>
  <si>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</si>
  <si>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</si>
  <si>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</si>
  <si>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</si>
  <si>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</si>
  <si>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</si>
  <si>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</si>
  <si>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</si>
  <si>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</si>
  <si>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</si>
  <si>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</si>
  <si>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</si>
  <si>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</si>
  <si>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</si>
  <si>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</si>
  <si>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</si>
  <si>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</si>
  <si>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</si>
  <si>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</si>
  <si>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</si>
  <si>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</si>
  <si>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</si>
  <si>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</si>
  <si>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</si>
  <si>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</si>
  <si>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</si>
  <si>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</si>
  <si>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</si>
  <si>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</si>
  <si>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</si>
  <si>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</si>
  <si>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</si>
  <si>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</si>
  <si>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</si>
  <si>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</si>
  <si>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</si>
  <si>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</si>
  <si>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</si>
  <si>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</si>
  <si>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</si>
  <si>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</si>
  <si>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</si>
  <si>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</si>
  <si>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</si>
  <si>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</si>
  <si>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</si>
  <si>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</si>
  <si>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</si>
  <si>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</si>
  <si>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</si>
  <si>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</si>
  <si>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</si>
  <si>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</si>
  <si>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</si>
  <si>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</si>
  <si>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</si>
  <si>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</si>
  <si>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</si>
  <si>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</si>
  <si>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</si>
  <si>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</si>
  <si>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</si>
  <si>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</si>
  <si>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</si>
  <si>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</si>
  <si>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</si>
  <si>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</si>
  <si>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</si>
  <si>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</si>
  <si>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</si>
  <si>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</si>
  <si>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</si>
  <si>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</si>
  <si>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</si>
  <si>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</si>
  <si>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</si>
  <si>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</si>
  <si>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</si>
  <si>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</si>
  <si>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</si>
  <si>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</si>
  <si>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</si>
  <si>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</si>
  <si>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</si>
  <si>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</si>
  <si>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</si>
  <si>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</si>
  <si>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</si>
  <si>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</si>
  <si>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</si>
  <si>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</si>
  <si>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</si>
  <si>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</si>
  <si>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</si>
  <si>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</si>
  <si>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</si>
  <si>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</si>
  <si>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</si>
  <si>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</si>
  <si>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</si>
  <si>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</si>
  <si>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</si>
  <si>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</si>
  <si>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</si>
  <si>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</si>
  <si>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</si>
  <si>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</si>
  <si>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</si>
  <si>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</si>
  <si>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</si>
  <si>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</si>
  <si>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</si>
  <si>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</si>
  <si>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</si>
  <si>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</si>
  <si>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</si>
  <si>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</si>
  <si>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</si>
  <si>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</si>
  <si>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</si>
  <si>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</si>
  <si>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</si>
  <si>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</si>
  <si>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</si>
  <si>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</si>
  <si>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</si>
  <si>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</si>
  <si>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</si>
  <si>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</si>
  <si>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</si>
  <si>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</si>
  <si>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</si>
  <si>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</si>
  <si>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</si>
  <si>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</si>
  <si>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</si>
  <si>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</si>
  <si>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</si>
  <si>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</si>
  <si>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</si>
  <si>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</si>
  <si>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</si>
  <si>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</si>
  <si>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</si>
  <si>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</si>
  <si>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</si>
  <si>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</si>
  <si>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</si>
  <si>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</si>
  <si>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</si>
  <si>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</si>
  <si>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</si>
  <si>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</si>
  <si>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</si>
  <si>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</si>
  <si>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</si>
  <si>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</si>
  <si>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</si>
  <si>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</si>
  <si>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</si>
  <si>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</si>
  <si>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</si>
  <si>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</si>
  <si>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</si>
  <si>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</si>
  <si>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</si>
  <si>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</si>
  <si>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</si>
  <si>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</si>
  <si>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</si>
  <si>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</si>
  <si>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</si>
  <si>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</si>
  <si>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</si>
  <si>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</si>
  <si>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</si>
  <si>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</si>
  <si>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</si>
  <si>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</si>
  <si>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</si>
  <si>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</si>
  <si>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</si>
  <si>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</si>
  <si>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</si>
  <si>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</si>
  <si>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</si>
  <si>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</si>
  <si>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</si>
  <si>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</si>
  <si>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</si>
  <si>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</si>
  <si>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</si>
  <si>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</si>
  <si>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</si>
  <si>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</si>
  <si>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</si>
  <si>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</si>
  <si>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</si>
  <si>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</si>
  <si>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</si>
  <si>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</si>
  <si>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</si>
  <si>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</si>
  <si>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</si>
  <si>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</si>
  <si>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</si>
  <si>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</si>
  <si>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</si>
  <si>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</si>
  <si>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</si>
  <si>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</si>
  <si>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</si>
  <si>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</si>
  <si>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</si>
  <si>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</si>
  <si>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</si>
  <si>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</si>
  <si>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</si>
  <si>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</si>
  <si>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</si>
  <si>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</si>
  <si>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</si>
  <si>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</si>
  <si>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</si>
  <si>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</si>
  <si>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</si>
  <si>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</si>
  <si>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</si>
  <si>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</si>
  <si>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</si>
  <si>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</si>
  <si>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</si>
  <si>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</si>
  <si>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</si>
  <si>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</si>
  <si>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</si>
  <si>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</si>
  <si>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</si>
  <si>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</si>
  <si>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</si>
  <si>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</si>
  <si>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</si>
  <si>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</si>
  <si>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</si>
  <si>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</si>
  <si>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</si>
  <si>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</si>
  <si>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</si>
  <si>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</si>
  <si>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</si>
  <si>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</si>
  <si>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</si>
  <si>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</si>
  <si>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</si>
  <si>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</si>
  <si>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</si>
  <si>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</si>
  <si>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</si>
  <si>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</si>
  <si>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</si>
  <si>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</si>
  <si>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</si>
  <si>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</si>
  <si>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</si>
  <si>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</si>
  <si>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</si>
  <si>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</si>
  <si>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</si>
  <si>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</si>
  <si>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</si>
  <si>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</si>
  <si>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</si>
  <si>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</si>
  <si>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</si>
  <si>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</si>
  <si>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</si>
  <si>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</si>
  <si>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</si>
  <si>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</si>
  <si>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</si>
  <si>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</si>
  <si>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</si>
  <si>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</si>
  <si>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</si>
  <si>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</si>
  <si>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</si>
  <si>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</si>
  <si>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</si>
  <si>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</si>
  <si>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</si>
  <si>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</si>
  <si>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</si>
  <si>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</si>
  <si>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</si>
  <si>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</si>
  <si>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</si>
  <si>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</si>
  <si>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</si>
  <si>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</si>
  <si>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</si>
  <si>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</si>
  <si>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</si>
  <si>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</si>
  <si>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</si>
  <si>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</si>
  <si>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</si>
  <si>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</si>
  <si>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</si>
  <si>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</si>
  <si>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</si>
  <si>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</si>
  <si>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</si>
  <si>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</si>
  <si>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</si>
  <si>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</si>
  <si>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</si>
  <si>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</si>
  <si>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</si>
  <si>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</si>
  <si>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</si>
  <si>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</si>
  <si>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</si>
  <si>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</si>
  <si>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</si>
  <si>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</si>
  <si>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</si>
  <si>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</si>
  <si>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</si>
  <si>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</si>
  <si>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</si>
  <si>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</si>
  <si>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</si>
  <si>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</si>
  <si>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</si>
  <si>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</si>
  <si>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</si>
  <si>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</si>
  <si>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</si>
  <si>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</si>
  <si>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</si>
  <si>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</si>
  <si>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</si>
  <si>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</si>
  <si>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</si>
  <si>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</si>
  <si>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</si>
  <si>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</si>
  <si>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</si>
  <si>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</si>
  <si>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</si>
  <si>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</si>
  <si>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</si>
  <si>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</si>
  <si>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</si>
  <si>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</si>
  <si>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</si>
  <si>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</si>
  <si>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</si>
  <si>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</si>
  <si>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</si>
  <si>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</si>
  <si>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</si>
  <si>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</si>
  <si>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</si>
  <si>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</si>
  <si>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</si>
  <si>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</si>
  <si>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</si>
  <si>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</si>
  <si>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</si>
  <si>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</si>
  <si>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</si>
  <si>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</si>
  <si>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</si>
  <si>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</si>
  <si>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</si>
  <si>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</si>
  <si>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</si>
  <si>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</si>
  <si>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</si>
  <si>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</si>
  <si>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</si>
  <si>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</si>
  <si>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</si>
  <si>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</si>
  <si>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</si>
  <si>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</si>
  <si>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</si>
  <si>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</si>
  <si>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</si>
  <si>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</si>
  <si>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</si>
  <si>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</si>
  <si>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</si>
  <si>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</si>
  <si>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</si>
  <si>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</si>
  <si>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</si>
  <si>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</si>
  <si>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</si>
  <si>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</si>
  <si>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</si>
  <si>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</si>
  <si>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</si>
  <si>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</si>
  <si>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</si>
  <si>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</si>
  <si>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</si>
  <si>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</si>
  <si>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</si>
  <si>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</si>
  <si>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</si>
  <si>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</si>
  <si>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</si>
  <si>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</si>
  <si>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</si>
  <si>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</si>
  <si>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</si>
  <si>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</si>
  <si>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</si>
  <si>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</si>
  <si>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</si>
  <si>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</si>
  <si>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</si>
  <si>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</si>
  <si>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</si>
  <si>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</si>
  <si>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</si>
  <si>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</si>
  <si>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</si>
  <si>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</si>
  <si>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</si>
  <si>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</si>
  <si>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</si>
  <si>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</si>
  <si>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</si>
  <si>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</si>
  <si>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</si>
  <si>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</si>
  <si>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</si>
  <si>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</si>
  <si>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</si>
  <si>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</si>
  <si>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</si>
  <si>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</si>
  <si>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</si>
  <si>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</si>
  <si>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</si>
  <si>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</si>
  <si>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</si>
  <si>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</si>
  <si>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</si>
  <si>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</si>
  <si>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</si>
  <si>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</si>
  <si>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</si>
  <si>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</si>
  <si>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</si>
  <si>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</si>
  <si>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</si>
  <si>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</si>
  <si>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</si>
  <si>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</si>
  <si>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</si>
  <si>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</si>
  <si>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</si>
  <si>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</si>
  <si>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</si>
  <si>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</si>
  <si>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</si>
  <si>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</si>
  <si>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</si>
  <si>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</si>
  <si>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</si>
  <si>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</si>
  <si>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</si>
  <si>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</si>
  <si>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</si>
  <si>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</si>
  <si>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</si>
  <si>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</si>
  <si>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</si>
  <si>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</si>
  <si>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</si>
  <si>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</si>
  <si>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</si>
  <si>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</si>
  <si>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</si>
  <si>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</si>
  <si>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</si>
  <si>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</si>
  <si>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</si>
  <si>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</si>
  <si>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</si>
  <si>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</si>
  <si>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</si>
  <si>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</si>
  <si>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</si>
  <si>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</si>
  <si>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</si>
  <si>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</si>
  <si>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</si>
  <si>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</si>
  <si>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</si>
  <si>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</si>
  <si>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</si>
  <si>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</si>
  <si>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</si>
  <si>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</si>
  <si>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</si>
  <si>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</si>
  <si>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</si>
  <si>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</si>
  <si>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</si>
  <si>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</si>
  <si>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</si>
  <si>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</si>
  <si>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</si>
  <si>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</si>
  <si>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</si>
  <si>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</si>
  <si>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</si>
  <si>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</si>
  <si>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</si>
  <si>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</si>
  <si>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</si>
  <si>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</si>
  <si>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</si>
  <si>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</si>
  <si>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</si>
  <si>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</si>
  <si>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</si>
  <si>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</si>
  <si>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</si>
  <si>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</si>
  <si>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</si>
  <si>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</si>
  <si>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</si>
  <si>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</si>
  <si>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</si>
  <si>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</si>
  <si>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</si>
  <si>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</si>
  <si>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</si>
  <si>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</si>
  <si>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</si>
  <si>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</si>
  <si>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</si>
  <si>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</si>
  <si>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</si>
  <si>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</si>
  <si>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</si>
  <si>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</si>
  <si>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</si>
  <si>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</si>
  <si>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</si>
  <si>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</si>
  <si>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</si>
  <si>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</si>
  <si>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</si>
  <si>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</si>
  <si>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</si>
  <si>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</si>
  <si>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</si>
  <si>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</si>
  <si>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</si>
  <si>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</si>
  <si>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</si>
  <si>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</si>
  <si>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</si>
  <si>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</si>
  <si>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</si>
  <si>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</si>
  <si>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</si>
  <si>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</si>
  <si>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</si>
  <si>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</si>
  <si>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</si>
  <si>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</si>
  <si>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</si>
  <si>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</si>
  <si>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</si>
  <si>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</si>
  <si>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</si>
  <si>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</si>
  <si>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</si>
  <si>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</si>
  <si>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</si>
  <si>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</si>
  <si>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</si>
  <si>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</si>
  <si>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</si>
  <si>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</si>
  <si>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</si>
  <si>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</si>
  <si>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</si>
  <si>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</si>
  <si>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</si>
  <si>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</si>
  <si>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</si>
  <si>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</si>
  <si>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</si>
  <si>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</si>
  <si>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</si>
  <si>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</si>
  <si>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</si>
  <si>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</si>
  <si>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</si>
  <si>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</si>
  <si>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</si>
  <si>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</si>
  <si>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</si>
  <si>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</si>
  <si>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</si>
  <si>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</si>
  <si>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</si>
  <si>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</si>
  <si>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</si>
  <si>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</si>
  <si>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</si>
  <si>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</si>
  <si>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</si>
  <si>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</si>
  <si>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</si>
  <si>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</si>
  <si>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</si>
  <si>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</si>
  <si>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</si>
  <si>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</si>
  <si>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</si>
  <si>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</si>
  <si>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</si>
  <si>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</si>
  <si>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</si>
  <si>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</si>
  <si>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</si>
  <si>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</si>
  <si>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</si>
  <si>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</si>
  <si>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</si>
  <si>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</si>
  <si>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</si>
  <si>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</si>
  <si>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</si>
  <si>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</si>
  <si>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</si>
  <si>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</si>
  <si>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</si>
  <si>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</si>
  <si>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</si>
  <si>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</si>
  <si>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</si>
  <si>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</si>
  <si>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</si>
  <si>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</si>
  <si>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</si>
  <si>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</si>
  <si>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</si>
  <si>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</si>
  <si>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</si>
  <si>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</si>
  <si>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</si>
  <si>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</si>
  <si>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</si>
  <si>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</si>
  <si>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</si>
  <si>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</si>
  <si>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</si>
  <si>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</si>
  <si>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</si>
  <si>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</si>
  <si>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</si>
  <si>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</si>
  <si>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</si>
  <si>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</si>
  <si>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</si>
  <si>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</si>
  <si>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</si>
  <si>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</si>
  <si>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</si>
  <si>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</si>
  <si>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</si>
  <si>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</si>
  <si>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</si>
  <si>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</si>
  <si>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</si>
  <si>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</si>
  <si>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</si>
  <si>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</si>
  <si>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</si>
  <si>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</si>
  <si>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</si>
  <si>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</si>
  <si>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</si>
  <si>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</si>
  <si>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</si>
  <si>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</si>
  <si>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</si>
  <si>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</si>
  <si>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</si>
  <si>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</si>
  <si>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</si>
  <si>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</si>
  <si>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</si>
  <si>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</si>
  <si>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</si>
  <si>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</si>
  <si>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</si>
  <si>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</si>
  <si>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</si>
  <si>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</si>
  <si>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</si>
  <si>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</si>
  <si>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</si>
  <si>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</si>
  <si>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</si>
  <si>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</si>
  <si>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</si>
  <si>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</si>
  <si>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</si>
  <si>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</si>
  <si>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</si>
  <si>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</si>
  <si>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</si>
  <si>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</si>
  <si>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</si>
  <si>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</si>
  <si>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</si>
  <si>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</si>
  <si>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</si>
  <si>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</si>
  <si>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</si>
  <si>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</si>
  <si>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</si>
  <si>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</si>
  <si>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</si>
  <si>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</si>
  <si>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</si>
  <si>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</si>
  <si>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</si>
  <si>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</si>
  <si>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</si>
  <si>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</si>
  <si>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</si>
  <si>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</si>
  <si>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</si>
  <si>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</si>
  <si>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</si>
  <si>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</si>
  <si>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</si>
  <si>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</si>
  <si>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</si>
  <si>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</si>
  <si>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</si>
  <si>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</si>
  <si>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</si>
  <si>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</si>
  <si>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</si>
  <si>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</si>
  <si>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</si>
  <si>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</si>
  <si>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</si>
  <si>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</si>
  <si>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</si>
  <si>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</si>
  <si>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</si>
  <si>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</si>
  <si>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</si>
  <si>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</si>
  <si>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</si>
  <si>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</si>
  <si>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</si>
  <si>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</si>
  <si>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</si>
  <si>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</si>
  <si>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</si>
  <si>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</si>
  <si>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</si>
  <si>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</si>
  <si>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</si>
  <si>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</si>
  <si>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</si>
  <si>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</si>
  <si>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</si>
  <si>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</si>
  <si>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</si>
  <si>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</si>
  <si>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</si>
  <si>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</si>
  <si>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</si>
  <si>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</si>
  <si>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</si>
  <si>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</si>
  <si>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</si>
  <si>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</si>
  <si>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</si>
  <si>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</si>
  <si>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</si>
  <si>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</si>
  <si>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</si>
  <si>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</si>
  <si>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</si>
  <si>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</si>
  <si>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</si>
  <si>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</si>
  <si>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</si>
  <si>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</si>
  <si>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</si>
  <si>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</si>
  <si>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</si>
  <si>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</si>
  <si>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</si>
  <si>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</si>
  <si>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</si>
  <si>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</si>
  <si>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</si>
  <si>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</si>
  <si>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</si>
  <si>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</si>
  <si>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</si>
  <si>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</si>
  <si>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</si>
  <si>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</si>
  <si>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</si>
  <si>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</si>
  <si>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</si>
  <si>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</si>
  <si>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</si>
  <si>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</si>
  <si>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</si>
  <si>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</si>
  <si>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</si>
  <si>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</si>
  <si>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</si>
  <si>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</si>
  <si>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</si>
  <si>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</si>
  <si>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</si>
  <si>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</si>
  <si>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</si>
  <si>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</si>
  <si>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</si>
  <si>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</si>
  <si>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</si>
  <si>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</si>
  <si>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</si>
  <si>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</si>
  <si>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</si>
  <si>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</si>
  <si>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</si>
  <si>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</si>
  <si>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</si>
  <si>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</si>
  <si>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</si>
  <si>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</si>
  <si>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</si>
  <si>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</si>
  <si>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</si>
  <si>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</si>
  <si>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</si>
  <si>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</si>
  <si>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</si>
  <si>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</si>
  <si>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</si>
  <si>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</si>
  <si>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</si>
  <si>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</si>
  <si>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</si>
  <si>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</si>
  <si>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</si>
  <si>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</si>
  <si>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</si>
  <si>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</si>
  <si>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</si>
  <si>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</si>
  <si>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</si>
  <si>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</si>
  <si>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</si>
  <si>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</si>
  <si>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</si>
  <si>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</si>
  <si>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</si>
  <si>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</si>
  <si>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</si>
  <si>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</si>
  <si>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</si>
  <si>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</si>
  <si>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</si>
  <si>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</si>
  <si>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</si>
  <si>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</si>
  <si>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</si>
  <si>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</si>
  <si>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</si>
  <si>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</si>
  <si>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</si>
  <si>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</si>
  <si>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</si>
  <si>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</si>
  <si>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</si>
  <si>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</si>
  <si>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</si>
  <si>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</si>
  <si>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</si>
  <si>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</si>
  <si>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</si>
  <si>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</si>
  <si>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</si>
  <si>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</si>
  <si>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</si>
  <si>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</si>
  <si>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</si>
  <si>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</si>
  <si>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</si>
  <si>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</si>
  <si>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</si>
  <si>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</si>
  <si>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</si>
  <si>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</si>
  <si>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</si>
  <si>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</si>
  <si>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</si>
  <si>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</si>
  <si>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</si>
  <si>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</si>
  <si>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</si>
  <si>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</si>
  <si>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</si>
  <si>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</si>
  <si>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</si>
  <si>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</si>
  <si>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</si>
  <si>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</si>
  <si>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</si>
  <si>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</si>
  <si>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</si>
  <si>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</si>
  <si>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</si>
  <si>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</si>
  <si>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</si>
  <si>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</si>
  <si>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</si>
  <si>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</si>
  <si>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</si>
  <si>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</si>
  <si>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</si>
  <si>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</si>
  <si>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</si>
  <si>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</si>
  <si>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</si>
  <si>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</si>
  <si>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</si>
  <si>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</si>
  <si>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</si>
  <si>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</si>
  <si>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</si>
  <si>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</si>
  <si>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</si>
  <si>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</si>
  <si>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</si>
  <si>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</si>
  <si>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</si>
  <si>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</si>
  <si>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</si>
  <si>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</si>
  <si>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</si>
  <si>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</si>
  <si>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</si>
  <si>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</si>
  <si>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</si>
  <si>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</si>
  <si>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</si>
  <si>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</si>
  <si>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</si>
  <si>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</si>
  <si>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</si>
  <si>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</si>
  <si>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</si>
  <si>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</si>
  <si>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</si>
  <si>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</si>
  <si>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</si>
  <si>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</si>
  <si>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</si>
  <si>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</si>
  <si>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</si>
  <si>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</si>
  <si>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</si>
  <si>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</si>
  <si>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</si>
  <si>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</si>
  <si>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</si>
  <si>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</si>
  <si>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</si>
  <si>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</si>
  <si>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</si>
  <si>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</si>
  <si>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</si>
  <si>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</si>
  <si>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</si>
  <si>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</si>
  <si>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</si>
  <si>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</si>
  <si>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</si>
  <si>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</si>
  <si>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</si>
  <si>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</si>
  <si>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</si>
  <si>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</si>
  <si>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</si>
  <si>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</si>
  <si>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</si>
  <si>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</si>
  <si>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</si>
  <si>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</si>
  <si>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</si>
  <si>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</si>
  <si>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</si>
  <si>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</si>
  <si>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</si>
  <si>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</si>
  <si>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</si>
  <si>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</si>
  <si>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</si>
  <si>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</si>
  <si>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</si>
  <si>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</si>
  <si>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</si>
  <si>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</si>
  <si>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</si>
  <si>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</si>
  <si>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</si>
  <si>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</si>
  <si>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</si>
  <si>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</si>
  <si>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</si>
  <si>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</si>
  <si>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</si>
  <si>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</si>
  <si>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</si>
  <si>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</si>
  <si>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</si>
  <si>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</si>
  <si>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</si>
  <si>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</si>
  <si>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</si>
  <si>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</si>
  <si>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</si>
  <si>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</si>
  <si>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</si>
  <si>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</si>
  <si>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</si>
  <si>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</si>
  <si>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</si>
  <si>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</si>
  <si>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</si>
  <si>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</si>
  <si>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</si>
  <si>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</si>
  <si>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</si>
  <si>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</si>
  <si>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</si>
  <si>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</si>
  <si>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</si>
  <si>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</si>
  <si>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</si>
  <si>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</si>
  <si>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</si>
  <si>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</si>
  <si>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</si>
  <si>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</si>
  <si>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</si>
  <si>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</si>
  <si>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</si>
  <si>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</si>
  <si>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</si>
  <si>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</si>
  <si>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</si>
  <si>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</si>
  <si>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</si>
  <si>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</si>
  <si>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</si>
  <si>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</si>
  <si>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</si>
  <si>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</si>
  <si>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</si>
  <si>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</si>
  <si>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</si>
  <si>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</si>
  <si>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</si>
  <si>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</si>
  <si>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</si>
  <si>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</si>
  <si>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</si>
  <si>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</si>
  <si>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</si>
  <si>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</si>
  <si>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</si>
  <si>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</si>
  <si>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</si>
  <si>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</si>
  <si>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</si>
  <si>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</si>
  <si>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</si>
  <si>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</si>
  <si>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</si>
  <si>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</si>
  <si>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</si>
  <si>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</si>
  <si>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</si>
  <si>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</si>
  <si>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</si>
  <si>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</si>
  <si>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</si>
  <si>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</si>
  <si>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</si>
  <si>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</si>
  <si>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</si>
  <si>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</si>
  <si>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</si>
  <si>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</si>
  <si>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</si>
  <si>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</si>
  <si>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</si>
  <si>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</si>
  <si>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</si>
  <si>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</si>
  <si>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</si>
  <si>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</si>
  <si>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</si>
  <si>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</si>
  <si>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</si>
  <si>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</si>
  <si>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</si>
  <si>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</si>
  <si>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</si>
  <si>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</si>
  <si>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</si>
  <si>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</si>
  <si>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</si>
  <si>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</si>
  <si>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</si>
  <si>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</si>
  <si>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</si>
  <si>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</si>
  <si>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</si>
  <si>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</si>
  <si>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</si>
  <si>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</si>
  <si>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</si>
  <si>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</si>
  <si>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</si>
  <si>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</si>
  <si>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</si>
  <si>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</si>
  <si>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</si>
  <si>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</si>
  <si>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</si>
  <si>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</si>
  <si>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</si>
  <si>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</si>
  <si>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</si>
  <si>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</si>
  <si>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</si>
  <si>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</si>
  <si>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</si>
  <si>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</si>
  <si>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</si>
  <si>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</si>
  <si>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</si>
  <si>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</si>
  <si>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</si>
  <si>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</si>
  <si>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</si>
  <si>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</si>
  <si>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</si>
  <si>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</si>
  <si>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</si>
  <si>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</si>
  <si>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</si>
  <si>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</si>
  <si>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</si>
  <si>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</si>
  <si>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</si>
  <si>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</si>
  <si>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</si>
  <si>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</si>
  <si>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</si>
  <si>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</si>
  <si>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</si>
  <si>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</si>
  <si>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</si>
  <si>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</si>
  <si>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</si>
  <si>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</si>
  <si>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</si>
  <si>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</si>
  <si>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</si>
  <si>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</si>
  <si>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</si>
  <si>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</si>
  <si>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</si>
  <si>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</si>
  <si>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</si>
  <si>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</si>
  <si>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</si>
  <si>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</si>
  <si>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</si>
  <si>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</si>
  <si>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</si>
  <si>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</si>
  <si>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</si>
  <si>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</si>
  <si>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</si>
  <si>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</si>
  <si>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</si>
  <si>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</si>
  <si>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</si>
  <si>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</si>
  <si>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</si>
  <si>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</si>
  <si>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</si>
  <si>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</si>
  <si>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</si>
  <si>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</si>
  <si>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</si>
  <si>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</si>
  <si>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</si>
  <si>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</si>
  <si>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</si>
  <si>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</si>
  <si>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</si>
  <si>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</si>
  <si>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</si>
  <si>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</si>
  <si>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</si>
  <si>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</si>
  <si>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</si>
  <si>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</si>
  <si>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</si>
  <si>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</si>
  <si>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</si>
  <si>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</si>
  <si>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</si>
  <si>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</si>
  <si>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</si>
  <si>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</si>
  <si>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</si>
  <si>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</si>
  <si>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</si>
  <si>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</si>
  <si>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</si>
  <si>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</si>
  <si>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</si>
  <si>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</si>
  <si>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</si>
  <si>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</si>
  <si>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</si>
  <si>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</si>
  <si>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</si>
  <si>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</si>
  <si>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</si>
  <si>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</si>
  <si>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</si>
  <si>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</si>
  <si>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</si>
  <si>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</si>
  <si>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</si>
  <si>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</si>
  <si>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</si>
  <si>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</si>
  <si>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</si>
  <si>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</si>
  <si>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</si>
  <si>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</si>
  <si>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</si>
  <si>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</si>
  <si>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</si>
  <si>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</si>
  <si>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</si>
  <si>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</si>
  <si>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</si>
  <si>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</si>
  <si>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</si>
  <si>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</si>
  <si>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</si>
  <si>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</si>
  <si>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</si>
  <si>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</si>
  <si>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</si>
  <si>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</si>
  <si>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</si>
  <si>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</si>
  <si>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</si>
  <si>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</si>
  <si>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</si>
  <si>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</si>
  <si>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</si>
  <si>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</si>
  <si>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</si>
  <si>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</si>
  <si>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</si>
  <si>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</si>
  <si>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</si>
  <si>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</si>
  <si>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</si>
  <si>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</si>
  <si>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</si>
  <si>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</si>
  <si>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</si>
  <si>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</si>
  <si>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</si>
  <si>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</si>
  <si>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</si>
  <si>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</si>
  <si>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</si>
  <si>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</si>
  <si>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</si>
  <si>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</si>
  <si>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</si>
  <si>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</si>
  <si>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</si>
  <si>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</si>
  <si>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</si>
  <si>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</si>
  <si>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</si>
  <si>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</si>
  <si>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</si>
  <si>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</si>
  <si>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</si>
  <si>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</si>
  <si>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</si>
  <si>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</si>
  <si>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</si>
  <si>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</si>
  <si>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</si>
  <si>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</si>
  <si>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</si>
  <si>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</si>
  <si>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</si>
  <si>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</si>
  <si>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</si>
  <si>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</si>
  <si>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</si>
  <si>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</si>
  <si>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</si>
  <si>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</si>
  <si>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</si>
  <si>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</si>
  <si>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</si>
  <si>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</si>
  <si>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</si>
  <si>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</si>
  <si>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</si>
  <si>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</si>
  <si>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</si>
  <si>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</si>
  <si>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</si>
  <si>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</si>
  <si>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</si>
  <si>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</si>
  <si>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</si>
  <si>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</si>
  <si>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</si>
  <si>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</si>
  <si>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</si>
  <si>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</si>
  <si>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</si>
  <si>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</si>
  <si>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</si>
  <si>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</si>
  <si>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</si>
  <si>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</si>
  <si>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</si>
  <si>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</si>
  <si>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</si>
  <si>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</si>
  <si>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</si>
  <si>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</si>
  <si>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</si>
  <si>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</si>
  <si>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</si>
  <si>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</si>
  <si>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</si>
  <si>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</si>
  <si>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</si>
  <si>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</si>
  <si>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</si>
  <si>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</si>
  <si>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</si>
  <si>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</si>
  <si>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</si>
  <si>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</si>
  <si>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</si>
  <si>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</si>
  <si>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</si>
  <si>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</si>
  <si>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</si>
  <si>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</si>
  <si>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</si>
  <si>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</si>
  <si>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</si>
  <si>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</si>
  <si>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</si>
  <si>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</si>
  <si>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</si>
  <si>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</si>
  <si>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</si>
  <si>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</si>
  <si>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</si>
  <si>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</si>
  <si>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</si>
  <si>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</si>
  <si>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</si>
  <si>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</si>
  <si>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</si>
  <si>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</si>
  <si>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</si>
  <si>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</si>
  <si>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</si>
  <si>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</si>
  <si>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</si>
  <si>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</si>
  <si>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</si>
  <si>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</si>
  <si>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</si>
  <si>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</si>
  <si>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</si>
  <si>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</si>
  <si>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</si>
  <si>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</si>
  <si>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</si>
  <si>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</si>
  <si>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</si>
  <si>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</si>
  <si>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</si>
  <si>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</si>
  <si>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</si>
  <si>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</si>
  <si>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</si>
  <si>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</si>
  <si>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</si>
  <si>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</si>
  <si>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</si>
  <si>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</si>
  <si>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</si>
  <si>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</si>
  <si>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</si>
  <si>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</si>
  <si>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</si>
  <si>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</si>
  <si>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</si>
  <si>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</si>
  <si>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</si>
  <si>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</si>
  <si>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</si>
  <si>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</si>
  <si>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</si>
  <si>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</si>
  <si>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</si>
  <si>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</si>
  <si>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</si>
  <si>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</si>
  <si>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</si>
  <si>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</si>
  <si>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</si>
  <si>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</si>
  <si>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</si>
  <si>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</si>
  <si>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</si>
  <si>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</si>
  <si>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</si>
  <si>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</si>
  <si>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</si>
  <si>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</si>
  <si>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</si>
  <si>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</si>
  <si>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</si>
  <si>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</si>
  <si>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</si>
  <si>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</si>
  <si>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</si>
  <si>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</si>
  <si>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</si>
  <si>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</si>
  <si>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</si>
  <si>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</si>
  <si>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</si>
  <si>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</si>
  <si>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</si>
  <si>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</si>
  <si>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</si>
  <si>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</si>
  <si>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</si>
  <si>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</si>
  <si>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</si>
  <si>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</si>
  <si>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</si>
  <si>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</si>
  <si>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</si>
  <si>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</si>
  <si>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</si>
  <si>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</si>
  <si>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</si>
  <si>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</si>
  <si>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</si>
  <si>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</si>
  <si>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</si>
  <si>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</si>
  <si>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</si>
  <si>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</si>
  <si>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</si>
  <si>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</si>
  <si>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</si>
  <si>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</si>
  <si>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</si>
  <si>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</si>
  <si>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</si>
  <si>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</si>
  <si>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</si>
  <si>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</si>
  <si>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</si>
  <si>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</si>
  <si>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</si>
  <si>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</si>
  <si>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</si>
  <si>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</si>
  <si>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</si>
  <si>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</si>
  <si>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</si>
  <si>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</si>
  <si>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</si>
  <si>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</si>
  <si>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</si>
  <si>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</si>
  <si>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</si>
  <si>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</si>
  <si>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</si>
  <si>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</si>
  <si>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</si>
  <si>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</si>
  <si>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</si>
  <si>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</si>
  <si>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</si>
  <si>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</si>
  <si>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</si>
  <si>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</si>
  <si>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</si>
  <si>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</si>
  <si>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</si>
  <si>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</si>
  <si>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</si>
  <si>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</si>
  <si>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</si>
  <si>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</si>
  <si>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</si>
  <si>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</si>
  <si>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</si>
  <si>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</si>
  <si>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</si>
  <si>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</si>
  <si>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</si>
  <si>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</si>
  <si>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</si>
  <si>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</si>
  <si>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</si>
  <si>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</si>
  <si>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</si>
  <si>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</si>
  <si>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</si>
  <si>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</si>
  <si>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</si>
  <si>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</si>
  <si>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</si>
  <si>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</si>
  <si>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</si>
  <si>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</si>
  <si>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</si>
  <si>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</si>
  <si>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</si>
  <si>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</si>
  <si>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</si>
  <si>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</si>
  <si>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</si>
  <si>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</si>
  <si>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</si>
  <si>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</si>
  <si>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</si>
  <si>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</si>
  <si>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</si>
  <si>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</si>
  <si>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</si>
  <si>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</si>
  <si>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</si>
  <si>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</si>
  <si>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</si>
  <si>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</si>
  <si>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</si>
  <si>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</si>
  <si>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</si>
  <si>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</si>
  <si>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</si>
  <si>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</si>
  <si>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</si>
  <si>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</si>
  <si>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</si>
  <si>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</si>
  <si>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</si>
  <si>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</si>
  <si>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</si>
  <si>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</si>
  <si>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</si>
  <si>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</si>
  <si>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</si>
  <si>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</si>
  <si>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</si>
  <si>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</si>
  <si>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</si>
  <si>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</si>
  <si>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</si>
  <si>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</si>
  <si>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</si>
  <si>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</si>
  <si>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</si>
  <si>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</si>
  <si>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</si>
  <si>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</si>
  <si>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</si>
  <si>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</si>
  <si>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</si>
  <si>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</si>
  <si>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</si>
  <si>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</si>
  <si>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</si>
  <si>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</si>
  <si>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</si>
  <si>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</si>
  <si>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</si>
  <si>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</si>
  <si>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</si>
  <si>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</si>
  <si>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</si>
  <si>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</si>
  <si>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</si>
  <si>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</si>
  <si>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</si>
  <si>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</si>
  <si>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</si>
  <si>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</si>
  <si>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</si>
  <si>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</si>
  <si>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</si>
  <si>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</si>
  <si>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</si>
  <si>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</si>
  <si>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</si>
  <si>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</si>
  <si>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</si>
  <si>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</si>
  <si>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</si>
  <si>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</si>
  <si>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</si>
  <si>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</si>
  <si>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</si>
  <si>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</si>
  <si>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</si>
  <si>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</si>
  <si>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</si>
  <si>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</si>
  <si>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</si>
  <si>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</si>
  <si>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</si>
  <si>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</si>
  <si>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</si>
  <si>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</si>
  <si>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</si>
  <si>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</si>
  <si>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</si>
  <si>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</si>
  <si>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</si>
  <si>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</si>
  <si>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</si>
  <si>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</si>
  <si>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</si>
  <si>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</si>
  <si>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</si>
  <si>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</si>
  <si>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</si>
  <si>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</si>
  <si>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</si>
  <si>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</si>
  <si>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</si>
  <si>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</si>
  <si>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</si>
  <si>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</si>
  <si>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</si>
  <si>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</si>
  <si>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</si>
  <si>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</si>
  <si>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</si>
  <si>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</si>
  <si>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</si>
  <si>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</si>
  <si>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</si>
  <si>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</si>
  <si>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</si>
  <si>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</si>
  <si>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</si>
  <si>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</si>
  <si>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</si>
  <si>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</si>
  <si>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</si>
  <si>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</si>
  <si>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</si>
  <si>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</si>
  <si>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</si>
  <si>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</si>
  <si>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</si>
  <si>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</si>
  <si>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</si>
  <si>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</si>
  <si>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</si>
  <si>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</si>
  <si>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</si>
  <si>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</si>
  <si>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</si>
  <si>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</si>
  <si>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</si>
  <si>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</si>
  <si>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</si>
  <si>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</si>
  <si>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</si>
  <si>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</si>
  <si>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</si>
  <si>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</si>
  <si>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</si>
  <si>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</si>
  <si>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</si>
  <si>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</si>
  <si>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</si>
  <si>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</si>
  <si>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</si>
  <si>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</si>
  <si>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</si>
  <si>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</si>
  <si>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</si>
  <si>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</si>
  <si>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</si>
  <si>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</si>
  <si>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</si>
  <si>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</si>
  <si>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</si>
  <si>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</si>
  <si>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</si>
  <si>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</si>
  <si>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</si>
  <si>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</si>
  <si>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</si>
  <si>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</si>
  <si>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</si>
  <si>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</si>
  <si>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</si>
  <si>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</si>
  <si>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</si>
  <si>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</si>
  <si>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</si>
  <si>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</si>
  <si>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</si>
  <si>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</si>
  <si>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</si>
  <si>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</si>
  <si>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</si>
  <si>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</si>
  <si>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</si>
  <si>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</si>
  <si>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</si>
  <si>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</si>
  <si>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</si>
  <si>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</si>
  <si>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</si>
  <si>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</si>
  <si>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</si>
  <si>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</si>
  <si>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</si>
  <si>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</si>
  <si>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</si>
  <si>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</si>
  <si>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</si>
  <si>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</si>
  <si>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</si>
  <si>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</si>
  <si>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</si>
  <si>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</si>
  <si>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</si>
  <si>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</si>
  <si>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</si>
  <si>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</si>
  <si>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</si>
  <si>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</si>
  <si>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</si>
  <si>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</si>
  <si>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</si>
  <si>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</si>
  <si>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</si>
  <si>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</si>
  <si>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</si>
  <si>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</si>
  <si>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</si>
  <si>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</si>
  <si>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</si>
  <si>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</si>
  <si>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</si>
  <si>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</si>
  <si>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</si>
  <si>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</si>
  <si>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</si>
  <si>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</si>
  <si>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</si>
  <si>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</si>
  <si>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</si>
  <si>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</si>
  <si>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</si>
  <si>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</si>
  <si>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</si>
  <si>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</si>
  <si>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</si>
  <si>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</si>
  <si>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</si>
  <si>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</si>
  <si>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</si>
  <si>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</si>
  <si>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</si>
  <si>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</si>
  <si>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</si>
  <si>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</si>
  <si>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</si>
  <si>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</si>
  <si>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</si>
  <si>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</si>
  <si>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</si>
  <si>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</si>
  <si>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</si>
  <si>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</si>
  <si>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</si>
  <si>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</si>
  <si>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</si>
  <si>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</si>
  <si>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</si>
  <si>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</si>
  <si>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</si>
  <si>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</si>
  <si>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</si>
  <si>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</si>
  <si>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</si>
  <si>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</si>
  <si>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</si>
  <si>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</si>
  <si>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</si>
  <si>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</si>
  <si>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</si>
  <si>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</si>
  <si>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</si>
  <si>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</si>
  <si>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</si>
  <si>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</si>
  <si>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</si>
  <si>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</si>
  <si>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</si>
  <si>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</si>
  <si>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</si>
  <si>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</si>
  <si>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</si>
  <si>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</si>
  <si>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</si>
  <si>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</si>
  <si>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</si>
  <si>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</si>
  <si>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</si>
  <si>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</si>
  <si>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</si>
  <si>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</si>
  <si>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</si>
  <si>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</si>
  <si>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</si>
  <si>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</si>
  <si>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</si>
  <si>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</si>
  <si>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</si>
  <si>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</si>
  <si>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</si>
  <si>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</si>
  <si>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</si>
  <si>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</si>
  <si>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</si>
  <si>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</si>
  <si>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</si>
  <si>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</si>
  <si>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</si>
  <si>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</si>
  <si>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</si>
  <si>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</si>
  <si>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</si>
  <si>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</si>
  <si>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</si>
  <si>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</si>
  <si>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</si>
  <si>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</si>
  <si>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</si>
  <si>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</si>
  <si>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</si>
  <si>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</si>
  <si>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</si>
  <si>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</si>
  <si>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</si>
  <si>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</si>
  <si>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</si>
  <si>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</si>
  <si>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</si>
  <si>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</si>
  <si>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</si>
  <si>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</si>
  <si>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</si>
  <si>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</si>
  <si>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</si>
  <si>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</si>
  <si>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</si>
  <si>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</si>
  <si>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</si>
  <si>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</si>
  <si>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</si>
  <si>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</si>
  <si>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</si>
  <si>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</si>
  <si>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</si>
  <si>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</si>
  <si>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</si>
  <si>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</si>
  <si>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</si>
  <si>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</si>
  <si>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</si>
  <si>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</si>
  <si>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</si>
  <si>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</si>
  <si>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</si>
  <si>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</si>
  <si>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</si>
  <si>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</si>
  <si>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</si>
  <si>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</si>
  <si>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</si>
  <si>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</si>
  <si>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</si>
  <si>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</si>
  <si>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</si>
  <si>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</si>
  <si>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</si>
  <si>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</si>
  <si>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</si>
  <si>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</si>
  <si>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</si>
  <si>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</si>
  <si>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</si>
  <si>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</si>
  <si>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</si>
  <si>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</si>
  <si>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</si>
  <si>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</si>
  <si>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</si>
  <si>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</si>
  <si>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</si>
  <si>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</si>
  <si>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</si>
  <si>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</si>
  <si>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</si>
  <si>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</si>
  <si>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</si>
  <si>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</si>
  <si>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</si>
  <si>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</si>
  <si>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</si>
  <si>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</si>
  <si>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</si>
  <si>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</si>
  <si>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</si>
  <si>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</si>
  <si>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</si>
  <si>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</si>
  <si>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</si>
  <si>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</si>
  <si>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</si>
  <si>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</si>
  <si>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</si>
  <si>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</si>
  <si>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</si>
  <si>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</si>
  <si>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</si>
  <si>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</si>
  <si>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</si>
  <si>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</si>
  <si>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</si>
  <si>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</si>
  <si>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</si>
  <si>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</si>
  <si>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</si>
  <si>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</si>
  <si>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</si>
  <si>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</si>
  <si>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</si>
  <si>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</si>
  <si>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</si>
  <si>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</si>
  <si>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</si>
  <si>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</si>
  <si>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</si>
  <si>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</si>
  <si>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</si>
  <si>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</si>
  <si>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</si>
  <si>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</si>
  <si>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</si>
  <si>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</si>
  <si>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</si>
  <si>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</si>
  <si>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</si>
  <si>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</si>
  <si>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</si>
  <si>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</si>
  <si>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</si>
  <si>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</si>
  <si>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</si>
  <si>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</si>
  <si>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</si>
  <si>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</si>
  <si>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</si>
  <si>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</si>
  <si>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</si>
  <si>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</si>
  <si>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</si>
  <si>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</si>
  <si>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</si>
  <si>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</si>
  <si>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</si>
  <si>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</si>
  <si>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</si>
  <si>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</si>
  <si>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</si>
  <si>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</si>
  <si>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</si>
  <si>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</si>
  <si>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</si>
  <si>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</si>
  <si>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</si>
  <si>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</si>
  <si>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</si>
  <si>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</si>
  <si>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</si>
  <si>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</si>
  <si>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</si>
  <si>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</si>
  <si>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</si>
  <si>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</si>
  <si>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</si>
  <si>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</si>
  <si>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</si>
  <si>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</si>
  <si>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</si>
  <si>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</si>
  <si>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</si>
  <si>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</si>
  <si>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</si>
  <si>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</si>
  <si>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</si>
  <si>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</si>
  <si>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</si>
  <si>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</si>
  <si>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</si>
  <si>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</si>
  <si>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</si>
  <si>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</si>
  <si>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</si>
  <si>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</si>
  <si>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</si>
  <si>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</si>
  <si>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</si>
  <si>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</si>
  <si>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</si>
  <si>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</si>
  <si>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</si>
  <si>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</si>
  <si>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</si>
  <si>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</si>
  <si>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</si>
  <si>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</si>
  <si>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</si>
  <si>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</si>
  <si>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</si>
  <si>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</si>
  <si>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</si>
  <si>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</si>
  <si>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</si>
  <si>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</si>
  <si>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</si>
  <si>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</si>
  <si>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</si>
  <si>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</si>
  <si>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</si>
  <si>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</si>
  <si>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</si>
  <si>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</si>
  <si>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</si>
  <si>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</si>
  <si>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</si>
  <si>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</si>
  <si>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</si>
  <si>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</si>
  <si>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</si>
  <si>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</si>
  <si>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</si>
  <si>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</si>
  <si>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</si>
  <si>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</si>
  <si>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</si>
  <si>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</si>
  <si>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</si>
  <si>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</si>
  <si>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</si>
  <si>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</si>
  <si>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</si>
  <si>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</si>
  <si>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</si>
  <si>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</si>
  <si>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</si>
  <si>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</si>
  <si>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</si>
  <si>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</si>
  <si>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</si>
  <si>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</si>
  <si>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</si>
  <si>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</si>
  <si>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</si>
  <si>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</si>
  <si>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</si>
  <si>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</si>
  <si>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</si>
  <si>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</si>
  <si>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</si>
  <si>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</si>
  <si>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</si>
  <si>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</si>
  <si>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</si>
  <si>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</si>
  <si>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</si>
  <si>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</si>
  <si>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</si>
  <si>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</si>
  <si>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</si>
  <si>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</si>
  <si>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</si>
  <si>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</si>
  <si>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</si>
  <si>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</si>
  <si>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</si>
  <si>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</si>
  <si>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</si>
  <si>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</si>
  <si>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</si>
  <si>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</si>
  <si>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</si>
  <si>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</si>
  <si>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</si>
  <si>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</si>
  <si>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</si>
  <si>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</si>
  <si>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</si>
  <si>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</si>
  <si>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</si>
  <si>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</si>
  <si>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</si>
  <si>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</si>
  <si>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</si>
  <si>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</si>
  <si>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</si>
  <si>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</si>
  <si>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</si>
  <si>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</si>
  <si>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</si>
  <si>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</si>
  <si>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</si>
  <si>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</si>
  <si>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</si>
  <si>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</si>
  <si>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</si>
  <si>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</si>
  <si>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</si>
  <si>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</si>
  <si>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</si>
  <si>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</si>
  <si>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</si>
  <si>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</si>
  <si>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</si>
  <si>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</si>
  <si>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</si>
  <si>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</si>
  <si>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</si>
  <si>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</si>
  <si>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</si>
  <si>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</si>
  <si>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</si>
  <si>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</si>
  <si>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</si>
  <si>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</si>
  <si>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</si>
  <si>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</si>
  <si>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</si>
  <si>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</si>
  <si>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</si>
  <si>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</si>
  <si>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</si>
  <si>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</si>
  <si>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</si>
  <si>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</si>
  <si>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</si>
  <si>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</si>
  <si>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</si>
  <si>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</si>
  <si>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</si>
  <si>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</si>
  <si>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</si>
  <si>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</si>
  <si>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</si>
  <si>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</si>
  <si>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</si>
  <si>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</si>
  <si>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</si>
  <si>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</si>
  <si>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</si>
  <si>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</si>
  <si>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</si>
  <si>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</si>
  <si>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</si>
  <si>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</si>
  <si>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</si>
  <si>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</si>
  <si>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</si>
  <si>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</si>
  <si>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</si>
  <si>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</si>
  <si>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</si>
  <si>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</si>
  <si>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</si>
  <si>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</si>
  <si>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</si>
  <si>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</si>
  <si>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</si>
  <si>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</si>
  <si>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</si>
  <si>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</si>
  <si>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</si>
  <si>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</si>
  <si>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</si>
  <si>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</si>
  <si>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</si>
  <si>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</si>
  <si>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</si>
  <si>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</si>
  <si>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</si>
  <si>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</si>
  <si>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</si>
  <si>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</si>
  <si>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</si>
  <si>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</si>
  <si>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</si>
  <si>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</si>
  <si>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</si>
  <si>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</si>
  <si>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</si>
  <si>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</si>
  <si>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</si>
  <si>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</si>
  <si>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</si>
  <si>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</si>
  <si>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</si>
  <si>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</si>
  <si>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</si>
  <si>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</si>
  <si>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</si>
  <si>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</si>
  <si>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</si>
  <si>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</si>
  <si>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</si>
  <si>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</si>
  <si>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</si>
  <si>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</si>
  <si>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</si>
  <si>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</si>
  <si>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</si>
  <si>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</si>
  <si>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</si>
  <si>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</si>
  <si>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</si>
  <si>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</si>
  <si>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</si>
  <si>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</si>
  <si>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</si>
  <si>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</si>
  <si>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</si>
  <si>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</si>
  <si>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</si>
  <si>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</si>
  <si>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</si>
  <si>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</si>
  <si>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</si>
  <si>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</si>
  <si>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</si>
  <si>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</si>
  <si>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</si>
  <si>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</si>
  <si>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</si>
  <si>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</si>
  <si>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</si>
  <si>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</si>
  <si>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</si>
  <si>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</si>
  <si>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</si>
  <si>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</si>
  <si>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</si>
  <si>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</si>
  <si>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</si>
  <si>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</si>
  <si>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</si>
  <si>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</si>
  <si>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</si>
  <si>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</si>
  <si>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</si>
  <si>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</si>
  <si>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</si>
  <si>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</si>
  <si>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</si>
  <si>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</si>
  <si>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</si>
  <si>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</si>
  <si>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</si>
  <si>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</si>
  <si>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</si>
  <si>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</si>
  <si>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</si>
  <si>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</si>
  <si>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</si>
  <si>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</si>
  <si>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</si>
  <si>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</si>
  <si>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</si>
  <si>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</si>
  <si>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</si>
  <si>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</si>
  <si>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</si>
  <si>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</si>
  <si>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</si>
  <si>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</si>
  <si>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</si>
  <si>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</si>
  <si>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</si>
  <si>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</si>
  <si>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</si>
  <si>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</si>
  <si>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</si>
  <si>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</si>
  <si>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</si>
  <si>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</si>
  <si>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</si>
  <si>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</si>
  <si>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</si>
  <si>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</si>
  <si>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</si>
  <si>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</si>
  <si>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</si>
  <si>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</si>
  <si>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</si>
  <si>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</si>
  <si>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</si>
  <si>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</si>
  <si>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</si>
  <si>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</si>
  <si>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</si>
  <si>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</si>
  <si>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</si>
  <si>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</si>
  <si>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</si>
  <si>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</si>
  <si>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</si>
  <si>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</si>
  <si>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</si>
  <si>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</si>
  <si>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</si>
  <si>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</si>
  <si>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</si>
  <si>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</si>
  <si>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</si>
  <si>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</si>
  <si>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</si>
  <si>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</si>
  <si>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</si>
  <si>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</si>
  <si>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</si>
  <si>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</si>
  <si>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</si>
  <si>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</si>
  <si>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</si>
  <si>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</si>
  <si>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</si>
  <si>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</si>
  <si>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</si>
  <si>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</si>
  <si>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</si>
  <si>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</si>
  <si>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</si>
  <si>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</si>
  <si>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</si>
  <si>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</si>
  <si>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</si>
  <si>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</si>
  <si>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</si>
  <si>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</si>
  <si>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</si>
  <si>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</si>
  <si>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</si>
  <si>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</si>
  <si>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</si>
  <si>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</si>
  <si>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</si>
  <si>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</si>
  <si>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</si>
  <si>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</si>
  <si>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</si>
  <si>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</si>
  <si>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</si>
  <si>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</si>
  <si>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</si>
  <si>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</si>
  <si>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</si>
  <si>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</si>
  <si>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</si>
  <si>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</si>
  <si>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</si>
  <si>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</si>
  <si>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</si>
  <si>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</si>
  <si>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</si>
  <si>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</si>
  <si>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</si>
  <si>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</si>
  <si>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</si>
  <si>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</si>
  <si>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</si>
  <si>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</si>
  <si>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</si>
  <si>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</si>
  <si>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</si>
  <si>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</si>
  <si>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</si>
  <si>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</si>
  <si>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</si>
  <si>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</si>
  <si>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</si>
  <si>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</si>
  <si>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</si>
  <si>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</si>
  <si>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</si>
  <si>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</si>
  <si>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</si>
  <si>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</si>
  <si>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</si>
  <si>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</si>
  <si>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</si>
  <si>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</si>
  <si>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</si>
  <si>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</si>
  <si>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</si>
  <si>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</si>
  <si>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</si>
  <si>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</si>
  <si>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</si>
  <si>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</si>
  <si>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</si>
  <si>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</si>
  <si>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</si>
  <si>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</si>
  <si>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</si>
  <si>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</si>
  <si>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</si>
  <si>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</si>
  <si>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</si>
  <si>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</si>
  <si>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</si>
  <si>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</si>
  <si>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</si>
  <si>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</si>
  <si>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</si>
  <si>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</si>
  <si>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</si>
  <si>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</si>
  <si>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</si>
  <si>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</si>
  <si>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</si>
  <si>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</si>
  <si>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</si>
  <si>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</si>
  <si>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</si>
  <si>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</si>
  <si>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</si>
  <si>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</si>
  <si>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</si>
  <si>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</si>
  <si>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</si>
  <si>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</si>
  <si>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</si>
  <si>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</si>
  <si>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</si>
  <si>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</si>
  <si>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</si>
  <si>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</si>
  <si>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</si>
  <si>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</si>
  <si>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</si>
  <si>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</si>
  <si>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</si>
  <si>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</si>
  <si>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</si>
  <si>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</si>
  <si>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</si>
  <si>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</si>
  <si>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</si>
  <si>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</si>
  <si>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</si>
  <si>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</si>
  <si>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</si>
  <si>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</si>
  <si>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</si>
  <si>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</si>
  <si>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</si>
  <si>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</si>
  <si>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</si>
  <si>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</si>
  <si>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</si>
  <si>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</si>
  <si>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</si>
  <si>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</si>
  <si>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</si>
  <si>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</si>
  <si>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</si>
  <si>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</si>
  <si>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</si>
  <si>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</si>
  <si>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</si>
  <si>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</si>
  <si>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</si>
  <si>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</si>
  <si>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</si>
  <si>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</si>
  <si>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</si>
  <si>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</si>
  <si>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</si>
  <si>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</si>
  <si>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</si>
  <si>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</si>
  <si>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</si>
  <si>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</si>
  <si>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</si>
  <si>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</si>
  <si>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</si>
  <si>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</si>
  <si>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</si>
  <si>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</si>
  <si>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</si>
  <si>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</si>
  <si>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</si>
  <si>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</si>
  <si>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</si>
  <si>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</si>
  <si>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</si>
  <si>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</si>
  <si>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</si>
  <si>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</si>
  <si>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</si>
  <si>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</si>
  <si>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</si>
  <si>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</si>
  <si>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</si>
  <si>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</si>
  <si>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</si>
  <si>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</si>
  <si>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</si>
  <si>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</si>
  <si>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</si>
  <si>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</si>
  <si>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</si>
  <si>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</si>
  <si>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</si>
  <si>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</si>
  <si>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</si>
  <si>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</si>
  <si>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</si>
  <si>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</si>
  <si>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</si>
  <si>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</si>
  <si>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</si>
  <si>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</si>
  <si>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</si>
  <si>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</si>
  <si>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</si>
  <si>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</si>
  <si>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</si>
  <si>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</si>
  <si>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</si>
  <si>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</si>
  <si>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</si>
  <si>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</si>
  <si>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</si>
  <si>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</si>
  <si>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</si>
  <si>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</si>
  <si>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</si>
  <si>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</si>
  <si>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</si>
  <si>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</si>
  <si>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</si>
  <si>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</si>
  <si>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</si>
  <si>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</si>
  <si>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</si>
  <si>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</si>
  <si>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</si>
  <si>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</si>
  <si>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</si>
  <si>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</si>
  <si>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</si>
  <si>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</si>
  <si>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</si>
  <si>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</si>
  <si>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</si>
  <si>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</si>
  <si>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</si>
  <si>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</si>
  <si>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</si>
  <si>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</si>
  <si>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</si>
  <si>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</si>
  <si>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</si>
  <si>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</si>
  <si>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</si>
  <si>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</si>
  <si>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</si>
  <si>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</si>
  <si>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</si>
  <si>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</si>
  <si>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</si>
  <si>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</si>
  <si>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</si>
  <si>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</si>
  <si>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</si>
  <si>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</si>
  <si>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</si>
  <si>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</si>
  <si>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</si>
  <si>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</si>
  <si>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</si>
  <si>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</si>
  <si>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</si>
  <si>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</si>
  <si>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</si>
  <si>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</si>
  <si>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</si>
  <si>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</si>
  <si>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</si>
  <si>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</si>
  <si>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</si>
  <si>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</si>
  <si>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</si>
  <si>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</si>
  <si>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</si>
  <si>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</si>
  <si>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</si>
  <si>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</si>
  <si>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</si>
  <si>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</si>
  <si>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</si>
  <si>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</si>
  <si>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</si>
  <si>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</si>
  <si>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</si>
  <si>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</si>
  <si>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</si>
  <si>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</si>
  <si>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</si>
  <si>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</si>
  <si>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</si>
  <si>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</si>
  <si>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</si>
  <si>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</si>
  <si>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</si>
  <si>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</si>
  <si>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</si>
  <si>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</si>
  <si>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</si>
  <si>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</si>
  <si>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</si>
  <si>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</si>
  <si>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</si>
  <si>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</si>
  <si>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</si>
  <si>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</si>
  <si>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</si>
  <si>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</si>
  <si>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</si>
  <si>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</si>
  <si>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</si>
  <si>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</si>
  <si>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</si>
  <si>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</si>
  <si>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</si>
  <si>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</si>
  <si>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</si>
  <si>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</si>
  <si>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</si>
  <si>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</si>
  <si>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</si>
  <si>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</si>
  <si>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</si>
  <si>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</si>
  <si>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</si>
  <si>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</si>
  <si>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</si>
  <si>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</si>
  <si>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</si>
  <si>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</si>
  <si>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</si>
  <si>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</si>
  <si>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</si>
  <si>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</si>
  <si>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</si>
  <si>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</si>
  <si>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</si>
  <si>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</si>
  <si>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</si>
  <si>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</si>
  <si>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</si>
  <si>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</si>
  <si>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</si>
  <si>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</si>
  <si>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</si>
  <si>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</si>
  <si>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</si>
  <si>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</si>
  <si>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</si>
  <si>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</si>
  <si>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</si>
  <si>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</si>
  <si>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</si>
  <si>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</si>
  <si>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</si>
  <si>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</si>
  <si>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</si>
  <si>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</si>
  <si>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</si>
  <si>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</si>
  <si>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</si>
  <si>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</si>
  <si>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</si>
  <si>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</si>
  <si>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</si>
  <si>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</si>
  <si>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</si>
  <si>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</si>
  <si>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</si>
  <si>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</si>
  <si>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</si>
  <si>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</si>
  <si>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</si>
  <si>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</si>
  <si>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</si>
  <si>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</si>
  <si>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</si>
  <si>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</si>
  <si>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</si>
  <si>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</si>
  <si>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</si>
  <si>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</si>
  <si>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</si>
  <si>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</si>
  <si>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</si>
  <si>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</si>
  <si>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</si>
  <si>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</si>
  <si>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</si>
  <si>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</si>
  <si>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</si>
  <si>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</si>
  <si>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</si>
  <si>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</si>
  <si>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</si>
  <si>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</si>
  <si>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</si>
  <si>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</si>
  <si>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</si>
  <si>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</si>
  <si>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</si>
  <si>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</si>
  <si>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</si>
  <si>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</si>
  <si>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</si>
  <si>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</si>
  <si>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</si>
  <si>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</si>
  <si>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</si>
  <si>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</si>
  <si>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</si>
  <si>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</si>
  <si>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</si>
  <si>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</si>
  <si>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</si>
  <si>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</si>
  <si>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</si>
  <si>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</si>
  <si>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</si>
  <si>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</si>
  <si>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</si>
  <si>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</si>
  <si>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</si>
  <si>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</si>
  <si>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</si>
  <si>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</si>
  <si>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</si>
  <si>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</si>
  <si>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</si>
  <si>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</si>
  <si>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</si>
  <si>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</si>
  <si>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</si>
  <si>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</si>
  <si>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</si>
  <si>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</si>
  <si>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</si>
  <si>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</si>
  <si>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</si>
  <si>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</si>
  <si>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</si>
  <si>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</si>
  <si>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</si>
  <si>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</si>
  <si>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</si>
  <si>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</si>
  <si>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</si>
  <si>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</si>
  <si>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</si>
  <si>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</si>
  <si>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</si>
  <si>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</si>
  <si>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</si>
  <si>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</si>
  <si>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</si>
  <si>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</si>
  <si>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</si>
  <si>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</si>
  <si>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</si>
  <si>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</si>
  <si>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</si>
  <si>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</si>
  <si>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</si>
  <si>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</si>
  <si>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</si>
  <si>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</si>
  <si>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</si>
  <si>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</si>
  <si>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</si>
  <si>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</si>
  <si>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</si>
  <si>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</si>
  <si>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</si>
  <si>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</si>
  <si>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</si>
  <si>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</si>
  <si>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</si>
  <si>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</si>
  <si>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</si>
  <si>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</si>
  <si>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</si>
  <si>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</si>
  <si>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</si>
  <si>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</si>
  <si>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</si>
  <si>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</si>
  <si>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</si>
  <si>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</si>
  <si>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</si>
  <si>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</si>
  <si>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</si>
  <si>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</si>
  <si>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</si>
  <si>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</si>
  <si>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</si>
  <si>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</si>
  <si>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</si>
  <si>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</si>
  <si>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</si>
  <si>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</si>
  <si>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</si>
  <si>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</si>
  <si>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</si>
  <si>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</si>
  <si>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</si>
  <si>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</si>
  <si>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</si>
  <si>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</si>
  <si>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</si>
  <si>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</si>
  <si>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</si>
  <si>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</si>
  <si>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</si>
  <si>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</si>
  <si>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</si>
  <si>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</si>
  <si>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</si>
  <si>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</si>
  <si>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</si>
  <si>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</si>
  <si>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</si>
  <si>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</si>
  <si>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</si>
  <si>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</si>
  <si>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</si>
  <si>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</si>
  <si>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</si>
  <si>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</si>
  <si>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</si>
  <si>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</si>
  <si>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</si>
  <si>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</si>
  <si>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</si>
  <si>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</si>
  <si>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</si>
  <si>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</si>
  <si>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</si>
  <si>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</si>
  <si>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</si>
  <si>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</si>
  <si>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</si>
  <si>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</si>
  <si>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</si>
  <si>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</si>
  <si>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</si>
  <si>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</si>
  <si>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</si>
  <si>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</si>
  <si>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</si>
  <si>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</si>
  <si>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</si>
  <si>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</si>
  <si>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</si>
  <si>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</si>
  <si>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</si>
  <si>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</si>
  <si>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</si>
  <si>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</si>
  <si>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</si>
  <si>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</si>
  <si>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</si>
  <si>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</si>
  <si>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</si>
  <si>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</si>
  <si>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</si>
  <si>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</si>
  <si>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</si>
  <si>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</si>
  <si>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</si>
  <si>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</si>
  <si>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</si>
  <si>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</si>
  <si>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</si>
  <si>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</si>
  <si>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</si>
  <si>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</si>
  <si>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</si>
  <si>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</si>
  <si>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</si>
  <si>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</si>
  <si>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</si>
  <si>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</si>
  <si>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</si>
  <si>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</si>
  <si>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</si>
  <si>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</si>
  <si>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</si>
  <si>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</si>
  <si>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</si>
  <si>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</si>
  <si>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</si>
  <si>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</si>
  <si>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</si>
  <si>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</si>
  <si>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</si>
  <si>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</si>
  <si>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</si>
  <si>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</si>
  <si>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</si>
  <si>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</si>
  <si>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</si>
  <si>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</si>
  <si>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</si>
  <si>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</si>
  <si>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</si>
  <si>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</si>
  <si>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</si>
  <si>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</si>
  <si>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</si>
  <si>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</si>
  <si>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</si>
  <si>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</si>
  <si>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</si>
  <si>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</si>
  <si>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</si>
  <si>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</si>
  <si>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</si>
  <si>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</si>
  <si>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</si>
  <si>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</si>
  <si>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</si>
  <si>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</si>
  <si>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</si>
  <si>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</si>
  <si>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</si>
  <si>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</si>
  <si>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</si>
  <si>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</si>
  <si>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</si>
  <si>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</si>
  <si>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</si>
  <si>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</si>
  <si>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</si>
  <si>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</si>
  <si>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</si>
  <si>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</si>
  <si>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</si>
  <si>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</si>
  <si>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</si>
  <si>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</si>
  <si>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</si>
  <si>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</si>
  <si>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</si>
  <si>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</si>
  <si>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</si>
  <si>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</si>
  <si>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</si>
  <si>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</si>
  <si>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</si>
  <si>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</si>
  <si>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</si>
  <si>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</si>
  <si>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</si>
  <si>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</si>
  <si>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</si>
  <si>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</si>
  <si>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</si>
  <si>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</si>
  <si>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</si>
  <si>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</si>
  <si>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</si>
  <si>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</si>
  <si>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</si>
  <si>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</si>
  <si>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</si>
  <si>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</si>
  <si>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</si>
  <si>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</si>
  <si>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</si>
  <si>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</si>
  <si>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</si>
  <si>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</si>
  <si>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</si>
  <si>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</si>
  <si>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</si>
  <si>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</si>
  <si>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</si>
  <si>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</si>
  <si>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</si>
  <si>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</si>
  <si>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</si>
  <si>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</si>
  <si>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</si>
  <si>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</si>
  <si>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</si>
  <si>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</si>
  <si>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</si>
  <si>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</si>
  <si>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</si>
  <si>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</si>
  <si>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</si>
  <si>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</si>
  <si>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</si>
  <si>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</si>
  <si>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</si>
  <si>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</si>
  <si>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</si>
  <si>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</si>
  <si>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</si>
  <si>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</si>
  <si>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</si>
  <si>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</si>
  <si>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</si>
  <si>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</si>
  <si>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</si>
  <si>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</si>
  <si>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</si>
  <si>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</si>
  <si>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</si>
  <si>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</si>
  <si>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</si>
  <si>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</si>
  <si>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</si>
  <si>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</si>
  <si>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</si>
  <si>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</si>
  <si>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</si>
  <si>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</si>
  <si>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</si>
  <si>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</si>
  <si>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</si>
  <si>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</si>
  <si>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</si>
  <si>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</si>
  <si>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</si>
  <si>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</si>
  <si>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</si>
  <si>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</si>
  <si>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</si>
  <si>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</si>
  <si>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</si>
  <si>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</si>
  <si>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</si>
  <si>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</si>
  <si>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</si>
  <si>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</si>
  <si>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</si>
  <si>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</si>
  <si>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</si>
  <si>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</si>
  <si>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</si>
  <si>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</si>
  <si>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</si>
  <si>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</si>
  <si>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</si>
  <si>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</si>
  <si>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</si>
  <si>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</si>
  <si>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</si>
  <si>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</si>
  <si>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</si>
  <si>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</si>
  <si>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</si>
  <si>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</si>
  <si>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</si>
  <si>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</si>
  <si>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</si>
  <si>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</si>
  <si>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</si>
  <si>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</si>
  <si>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</si>
  <si>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</si>
  <si>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</si>
  <si>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</si>
  <si>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</si>
  <si>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</si>
  <si>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</si>
  <si>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</si>
  <si>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</si>
  <si>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</si>
  <si>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</si>
  <si>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</si>
  <si>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</si>
  <si>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</si>
  <si>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</si>
  <si>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</si>
  <si>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</si>
  <si>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</si>
  <si>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</si>
  <si>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</si>
  <si>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</si>
  <si>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</si>
  <si>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</si>
  <si>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</si>
  <si>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</si>
  <si>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</si>
  <si>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</si>
  <si>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</si>
  <si>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</si>
  <si>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</si>
  <si>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</si>
  <si>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</si>
  <si>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</si>
  <si>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</si>
  <si>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</si>
  <si>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</si>
  <si>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</si>
  <si>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</si>
  <si>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</si>
  <si>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</si>
  <si>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</si>
  <si>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</si>
  <si>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</si>
  <si>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</si>
  <si>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</si>
  <si>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</si>
  <si>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</si>
  <si>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</si>
  <si>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</si>
  <si>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</si>
  <si>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</si>
  <si>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</si>
  <si>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</si>
  <si>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</si>
  <si>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</si>
  <si>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</si>
  <si>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</si>
  <si>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</si>
  <si>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</si>
  <si>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</si>
  <si>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</si>
  <si>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</si>
  <si>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</si>
  <si>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</si>
  <si>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</si>
  <si>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</si>
  <si>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</si>
  <si>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</si>
  <si>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</si>
  <si>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</si>
  <si>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</si>
  <si>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</si>
  <si>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</si>
  <si>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</si>
  <si>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</si>
  <si>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</si>
  <si>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</si>
  <si>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</si>
  <si>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</si>
  <si>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</si>
  <si>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</si>
  <si>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</si>
  <si>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</si>
  <si>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</si>
  <si>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</si>
  <si>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</si>
  <si>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</si>
  <si>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</si>
  <si>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</si>
  <si>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</si>
  <si>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</si>
  <si>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</si>
  <si>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</si>
  <si>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</si>
  <si>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</si>
  <si>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</si>
  <si>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</si>
  <si>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</si>
  <si>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</si>
  <si>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</si>
  <si>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</si>
  <si>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</si>
  <si>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</si>
  <si>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</si>
  <si>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</si>
  <si>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</si>
  <si>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</si>
  <si>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</si>
  <si>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</si>
  <si>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</si>
  <si>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</si>
  <si>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</si>
  <si>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</si>
  <si>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</si>
  <si>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</si>
  <si>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</si>
  <si>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</si>
  <si>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</si>
  <si>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</si>
  <si>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</si>
  <si>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</si>
  <si>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</si>
  <si>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</si>
  <si>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</si>
  <si>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</si>
  <si>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</si>
  <si>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</si>
  <si>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</si>
  <si>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</si>
  <si>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</si>
  <si>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</si>
  <si>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</si>
  <si>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</si>
  <si>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</si>
  <si>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</si>
  <si>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</si>
  <si>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</si>
  <si>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</si>
  <si>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</si>
  <si>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</si>
  <si>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</si>
  <si>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</si>
  <si>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</si>
  <si>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</si>
  <si>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</si>
  <si>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</si>
  <si>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</si>
  <si>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</si>
  <si>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</si>
  <si>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</si>
  <si>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</si>
  <si>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</si>
  <si>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</si>
  <si>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</si>
  <si>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</si>
  <si>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</si>
  <si>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</si>
  <si>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</si>
  <si>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</si>
  <si>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</si>
  <si>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</si>
  <si>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</si>
  <si>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</si>
  <si>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</si>
  <si>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</si>
  <si>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</si>
  <si>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</si>
  <si>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</si>
  <si>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</si>
  <si>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</si>
  <si>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</si>
  <si>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</si>
  <si>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</si>
  <si>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</si>
  <si>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</si>
  <si>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</si>
  <si>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</si>
  <si>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</si>
  <si>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</si>
  <si>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</si>
  <si>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</si>
  <si>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</si>
  <si>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</si>
  <si>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</si>
  <si>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</si>
  <si>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</si>
  <si>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</si>
  <si>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</si>
  <si>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</si>
  <si>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</si>
  <si>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</si>
  <si>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</si>
  <si>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</si>
  <si>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</si>
  <si>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</si>
  <si>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</si>
  <si>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</si>
  <si>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</si>
  <si>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</si>
  <si>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</si>
  <si>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</si>
  <si>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</si>
  <si>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</si>
  <si>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</si>
  <si>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</si>
  <si>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</si>
  <si>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</si>
  <si>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</si>
  <si>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</si>
  <si>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</si>
  <si>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</si>
  <si>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</si>
  <si>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</si>
  <si>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</si>
  <si>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</si>
  <si>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</si>
  <si>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</si>
  <si>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</si>
  <si>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</si>
  <si>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</si>
  <si>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</si>
  <si>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</si>
  <si>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</si>
  <si>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</si>
  <si>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</si>
  <si>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</si>
  <si>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</si>
  <si>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</si>
  <si>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</si>
  <si>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</si>
  <si>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</si>
  <si>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</si>
  <si>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</si>
  <si>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</si>
  <si>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</si>
  <si>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</si>
  <si>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</si>
  <si>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</si>
  <si>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</si>
  <si>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</si>
  <si>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</si>
  <si>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</si>
  <si>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</si>
  <si>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</si>
  <si>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</si>
  <si>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</si>
  <si>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</si>
  <si>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</si>
  <si>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</si>
  <si>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</si>
  <si>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</si>
  <si>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</si>
  <si>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</si>
  <si>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</si>
  <si>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</si>
  <si>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</si>
  <si>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</si>
  <si>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</si>
  <si>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</si>
  <si>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</si>
  <si>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</si>
  <si>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</si>
  <si>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</si>
  <si>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</si>
  <si>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</si>
  <si>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</si>
  <si>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</si>
  <si>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</si>
  <si>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</si>
  <si>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</si>
  <si>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</si>
  <si>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</si>
  <si>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</si>
  <si>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</si>
  <si>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</si>
  <si>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</si>
  <si>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</si>
  <si>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</si>
  <si>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</si>
  <si>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</si>
  <si>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</si>
  <si>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</si>
  <si>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</si>
  <si>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</si>
  <si>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</si>
  <si>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</si>
  <si>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</si>
  <si>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</si>
  <si>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</si>
  <si>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</si>
  <si>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</si>
  <si>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</si>
  <si>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</si>
  <si>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</si>
  <si>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</si>
  <si>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</si>
  <si>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</si>
  <si>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</si>
  <si>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</si>
  <si>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</si>
  <si>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</si>
  <si>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</si>
  <si>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</si>
  <si>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</si>
  <si>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</si>
  <si>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</si>
  <si>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</si>
  <si>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</si>
  <si>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</si>
  <si>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</si>
  <si>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</si>
  <si>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</si>
  <si>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</si>
  <si>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</si>
  <si>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</si>
  <si>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</si>
  <si>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</si>
  <si>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</si>
  <si>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</si>
  <si>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</si>
  <si>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</si>
  <si>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</si>
  <si>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</si>
  <si>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</si>
  <si>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</si>
  <si>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</si>
  <si>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</si>
  <si>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</si>
  <si>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</si>
  <si>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</si>
  <si>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</si>
  <si>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</si>
  <si>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</si>
  <si>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</si>
  <si>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</si>
  <si>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</si>
  <si>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</si>
  <si>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</si>
  <si>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</si>
  <si>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</si>
  <si>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</si>
  <si>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</si>
  <si>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</si>
  <si>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</si>
  <si>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</si>
  <si>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</si>
  <si>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</si>
  <si>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</si>
  <si>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</si>
  <si>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</si>
  <si>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</si>
  <si>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</si>
  <si>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</si>
  <si>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</si>
  <si>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</si>
  <si>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</si>
  <si>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</si>
  <si>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</si>
  <si>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</si>
  <si>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</si>
  <si>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</si>
  <si>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</si>
  <si>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</si>
  <si>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</si>
  <si>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</si>
  <si>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</si>
  <si>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</si>
  <si>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</si>
  <si>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</si>
  <si>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</si>
  <si>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</si>
  <si>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</si>
  <si>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</si>
  <si>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</si>
  <si>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</si>
  <si>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</si>
  <si>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</si>
  <si>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</si>
  <si>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</si>
  <si>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</si>
  <si>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</si>
  <si>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</si>
  <si>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</si>
  <si>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</si>
  <si>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</si>
  <si>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</si>
  <si>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</si>
  <si>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</si>
  <si>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</si>
  <si>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</si>
  <si>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</si>
  <si>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</si>
  <si>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</si>
  <si>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</si>
  <si>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</si>
  <si>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</si>
  <si>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</si>
  <si>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</si>
  <si>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</si>
  <si>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</si>
  <si>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</si>
  <si>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</si>
  <si>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</si>
  <si>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</si>
  <si>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</si>
  <si>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</si>
  <si>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</si>
  <si>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</si>
  <si>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</si>
  <si>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</si>
  <si>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</si>
  <si>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</si>
  <si>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</si>
  <si>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</si>
  <si>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</si>
  <si>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</si>
  <si>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</si>
  <si>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</si>
  <si>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</si>
  <si>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</si>
  <si>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</si>
  <si>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</si>
  <si>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</si>
  <si>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</si>
  <si>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</si>
  <si>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</si>
  <si>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</si>
  <si>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</si>
  <si>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</si>
  <si>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</si>
  <si>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</si>
  <si>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</si>
  <si>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</si>
  <si>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</si>
  <si>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</si>
  <si>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</si>
  <si>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</si>
  <si>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</si>
  <si>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</si>
  <si>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</si>
  <si>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</si>
  <si>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</si>
  <si>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</si>
  <si>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</si>
  <si>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</si>
  <si>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</si>
  <si>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</si>
  <si>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</si>
  <si>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</si>
  <si>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</si>
  <si>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</si>
  <si>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</si>
  <si>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</si>
  <si>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</si>
  <si>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</si>
  <si>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</si>
  <si>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</si>
  <si>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</si>
  <si>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</si>
  <si>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</si>
  <si>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</si>
  <si>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</si>
  <si>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</si>
  <si>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</si>
  <si>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</si>
  <si>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</si>
  <si>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</si>
  <si>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</si>
  <si>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</si>
  <si>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</si>
  <si>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</si>
  <si>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</si>
  <si>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</si>
  <si>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</si>
  <si>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</si>
  <si>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</si>
  <si>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</si>
  <si>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</si>
  <si>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</si>
  <si>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</si>
  <si>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</si>
  <si>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</si>
  <si>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</si>
  <si>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</si>
  <si>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</si>
  <si>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</si>
  <si>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</si>
  <si>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</si>
  <si>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</si>
  <si>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</si>
  <si>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</si>
  <si>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</si>
  <si>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</si>
  <si>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</si>
  <si>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</si>
  <si>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</si>
  <si>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</si>
  <si>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</si>
  <si>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</si>
  <si>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</si>
  <si>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</si>
  <si>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</si>
  <si>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</si>
  <si>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</si>
  <si>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</si>
  <si>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</si>
  <si>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</si>
  <si>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</si>
  <si>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</si>
  <si>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</si>
  <si>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</si>
  <si>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</si>
  <si>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</si>
  <si>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</si>
  <si>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</si>
  <si>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</si>
  <si>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</si>
  <si>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</si>
  <si>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</si>
  <si>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</si>
  <si>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</si>
  <si>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</si>
  <si>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</si>
  <si>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</si>
  <si>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</si>
  <si>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</si>
  <si>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</si>
  <si>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</si>
  <si>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</si>
  <si>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</si>
  <si>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</si>
  <si>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</si>
  <si>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</si>
  <si>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</si>
  <si>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</si>
  <si>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</si>
  <si>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</si>
  <si>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</si>
  <si>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</si>
  <si>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</si>
  <si>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</si>
  <si>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</si>
  <si>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</si>
  <si>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</si>
  <si>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</si>
  <si>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</si>
  <si>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</si>
  <si>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</si>
  <si>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</si>
  <si>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</si>
  <si>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</si>
  <si>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</si>
  <si>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</si>
  <si>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</si>
  <si>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</si>
  <si>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</si>
  <si>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</si>
  <si>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</si>
  <si>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</si>
  <si>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</si>
  <si>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</si>
  <si>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</si>
  <si>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</si>
  <si>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</si>
  <si>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</si>
  <si>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</si>
  <si>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</si>
  <si>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</si>
  <si>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</si>
  <si>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</si>
  <si>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</si>
  <si>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</si>
  <si>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</si>
  <si>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</si>
  <si>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</si>
  <si>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</si>
  <si>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</si>
  <si>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</si>
  <si>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</si>
  <si>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</si>
  <si>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</si>
  <si>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</si>
  <si>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</si>
  <si>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</si>
  <si>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</si>
  <si>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</si>
  <si>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</si>
  <si>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</si>
  <si>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</si>
  <si>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</si>
  <si>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</si>
  <si>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</si>
  <si>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</si>
  <si>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</si>
  <si>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</si>
  <si>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</si>
  <si>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</si>
  <si>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</si>
  <si>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</si>
  <si>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</si>
  <si>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</si>
  <si>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</si>
  <si>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</si>
  <si>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</si>
  <si>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</si>
  <si>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</si>
  <si>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</si>
  <si>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</si>
  <si>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</si>
  <si>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</si>
  <si>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</si>
  <si>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</si>
  <si>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</si>
  <si>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</si>
  <si>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</si>
  <si>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</si>
  <si>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</si>
  <si>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</si>
  <si>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</si>
  <si>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</si>
  <si>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</si>
  <si>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</si>
  <si>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</si>
  <si>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</si>
  <si>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</si>
  <si>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</si>
  <si>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</si>
  <si>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</si>
  <si>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</si>
  <si>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</si>
  <si>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</si>
  <si>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</si>
  <si>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</si>
  <si>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</si>
  <si>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</si>
  <si>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</si>
  <si>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</si>
  <si>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</si>
  <si>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</si>
  <si>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</si>
  <si>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</si>
  <si>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</si>
  <si>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</si>
  <si>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</si>
  <si>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</si>
  <si>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</si>
  <si>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</si>
  <si>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</si>
  <si>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</si>
  <si>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</si>
  <si>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</si>
  <si>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</si>
  <si>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</si>
  <si>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</si>
  <si>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</si>
  <si>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</si>
  <si>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</si>
  <si>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</si>
  <si>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</si>
  <si>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</si>
  <si>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</si>
  <si>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</si>
  <si>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</si>
  <si>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</si>
  <si>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</si>
  <si>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</si>
  <si>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</si>
  <si>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</si>
  <si>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</si>
  <si>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</si>
  <si>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</si>
  <si>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</si>
  <si>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</si>
  <si>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</si>
  <si>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</si>
  <si>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</si>
  <si>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</si>
  <si>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</si>
  <si>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</si>
  <si>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</si>
  <si>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</si>
  <si>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</si>
  <si>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</si>
  <si>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</si>
  <si>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</si>
  <si>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</si>
  <si>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</si>
  <si>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</si>
  <si>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</si>
  <si>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</si>
  <si>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</si>
  <si>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</si>
  <si>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</si>
  <si>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</si>
  <si>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</si>
  <si>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</si>
  <si>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</si>
  <si>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</si>
  <si>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</si>
  <si>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</si>
  <si>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</si>
  <si>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</si>
  <si>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</si>
  <si>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</si>
  <si>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</si>
  <si>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</si>
  <si>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</si>
  <si>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</si>
  <si>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</si>
  <si>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</si>
  <si>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</si>
  <si>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</si>
  <si>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</si>
  <si>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</si>
  <si>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</si>
  <si>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</si>
  <si>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</si>
  <si>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</si>
  <si>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</si>
  <si>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</si>
  <si>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</si>
  <si>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</si>
  <si>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</si>
  <si>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</si>
  <si>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</si>
  <si>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</si>
  <si>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</si>
  <si>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</si>
  <si>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</si>
  <si>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</si>
  <si>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</si>
  <si>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</si>
  <si>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</si>
  <si>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</si>
  <si>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</si>
  <si>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</si>
  <si>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</si>
  <si>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</si>
  <si>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</si>
  <si>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</si>
  <si>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</si>
  <si>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</si>
  <si>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</si>
  <si>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</si>
  <si>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</si>
  <si>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</si>
  <si>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</si>
  <si>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</si>
  <si>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</si>
  <si>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</si>
  <si>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</si>
  <si>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</si>
  <si>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</si>
  <si>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</si>
  <si>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</si>
  <si>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</si>
  <si>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</si>
  <si>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</si>
  <si>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</si>
  <si>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</si>
  <si>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</si>
  <si>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</si>
  <si>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</si>
  <si>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</si>
  <si>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</si>
  <si>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</si>
  <si>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</si>
  <si>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</si>
  <si>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</si>
  <si>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</si>
  <si>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</si>
  <si>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</si>
  <si>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</si>
  <si>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</si>
  <si>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</si>
  <si>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</si>
  <si>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</si>
  <si>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</si>
  <si>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</si>
  <si>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</si>
  <si>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</si>
  <si>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</si>
  <si>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</si>
  <si>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</si>
  <si>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</si>
  <si>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</si>
  <si>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</si>
  <si>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</si>
  <si>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</si>
  <si>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</si>
  <si>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</si>
  <si>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</si>
  <si>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</si>
  <si>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</si>
  <si>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</si>
  <si>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</si>
  <si>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</si>
  <si>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</si>
  <si>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</si>
  <si>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</si>
  <si>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</si>
  <si>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</si>
  <si>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</si>
  <si>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</si>
  <si>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</si>
  <si>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</si>
  <si>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</si>
  <si>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</si>
  <si>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</si>
  <si>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</si>
  <si>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</si>
  <si>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</si>
  <si>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</si>
  <si>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</si>
  <si>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</si>
  <si>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</si>
  <si>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</si>
  <si>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</si>
  <si>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</si>
  <si>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</si>
  <si>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</si>
  <si>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</si>
  <si>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</si>
  <si>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</si>
  <si>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</si>
  <si>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</si>
  <si>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</si>
  <si>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</si>
  <si>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</si>
  <si>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</si>
  <si>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</si>
  <si>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</si>
  <si>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</si>
  <si>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</si>
  <si>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</si>
  <si>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</si>
  <si>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</si>
  <si>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</si>
  <si>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</si>
  <si>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</si>
  <si>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</si>
  <si>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</si>
  <si>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</si>
  <si>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</si>
  <si>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</si>
  <si>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</si>
  <si>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</si>
  <si>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</si>
  <si>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</si>
  <si>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</si>
  <si>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</si>
  <si>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</si>
  <si>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</si>
  <si>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</si>
  <si>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</si>
  <si>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</si>
  <si>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</si>
  <si>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</si>
  <si>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</si>
  <si>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</si>
  <si>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</si>
  <si>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</si>
  <si>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</si>
  <si>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</si>
  <si>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</si>
  <si>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</si>
  <si>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</si>
  <si>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</si>
  <si>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</si>
  <si>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</si>
  <si>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</si>
  <si>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</si>
  <si>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</si>
  <si>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</si>
  <si>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</si>
  <si>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</si>
  <si>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</si>
  <si>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</si>
  <si>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</si>
  <si>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</si>
  <si>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</si>
  <si>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</si>
  <si>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</si>
  <si>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</si>
  <si>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</si>
  <si>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</si>
  <si>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</si>
  <si>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</si>
  <si>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</si>
  <si>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</si>
  <si>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</si>
  <si>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</si>
  <si>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</si>
  <si>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</si>
  <si>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</si>
  <si>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</si>
  <si>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</si>
  <si>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</si>
  <si>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</si>
  <si>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</si>
  <si>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</si>
  <si>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</si>
  <si>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</si>
  <si>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</si>
  <si>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</si>
  <si>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</si>
  <si>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</si>
  <si>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</si>
  <si>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</si>
  <si>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</si>
  <si>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</si>
  <si>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</si>
  <si>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</si>
  <si>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</si>
  <si>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</si>
  <si>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</si>
  <si>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</si>
  <si>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</si>
  <si>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</si>
  <si>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</si>
  <si>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</si>
  <si>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</si>
  <si>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</si>
  <si>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</si>
  <si>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</si>
  <si>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</si>
  <si>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</si>
  <si>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</si>
  <si>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</si>
  <si>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</si>
  <si>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</si>
  <si>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</si>
  <si>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</si>
  <si>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</si>
  <si>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</si>
  <si>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</si>
  <si>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</si>
  <si>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</si>
  <si>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</si>
  <si>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</si>
  <si>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</si>
  <si>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</si>
  <si>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</si>
  <si>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</si>
  <si>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</si>
  <si>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</si>
  <si>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</si>
  <si>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</si>
  <si>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</si>
  <si>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</si>
  <si>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</si>
  <si>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</si>
  <si>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</si>
  <si>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</si>
  <si>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</si>
  <si>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</si>
  <si>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</si>
  <si>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</si>
  <si>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</si>
  <si>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</si>
  <si>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</si>
  <si>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</si>
  <si>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</si>
  <si>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</si>
  <si>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</si>
  <si>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</si>
  <si>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</si>
  <si>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</si>
  <si>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</si>
  <si>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</si>
  <si>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</si>
  <si>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</si>
  <si>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</si>
  <si>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</si>
  <si>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</si>
  <si>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</si>
  <si>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</si>
  <si>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</si>
  <si>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</si>
  <si>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</si>
  <si>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</si>
  <si>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</si>
  <si>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</si>
  <si>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</si>
  <si>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</si>
  <si>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</si>
  <si>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</si>
  <si>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</si>
  <si>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</si>
  <si>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</si>
  <si>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</si>
  <si>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</si>
  <si>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</si>
  <si>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</si>
  <si>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</si>
  <si>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</si>
  <si>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</si>
  <si>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</si>
  <si>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</si>
  <si>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</si>
  <si>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</si>
  <si>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</si>
  <si>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</si>
  <si>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</si>
  <si>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</si>
  <si>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</si>
  <si>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</si>
  <si>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</si>
  <si>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</si>
  <si>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</si>
  <si>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</si>
  <si>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</si>
  <si>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</si>
  <si>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</si>
  <si>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</si>
  <si>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</si>
  <si>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</si>
  <si>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</si>
  <si>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</si>
  <si>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</si>
  <si>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</si>
  <si>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</si>
  <si>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</si>
  <si>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</si>
  <si>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</si>
  <si>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</si>
  <si>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</si>
  <si>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</si>
  <si>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</si>
  <si>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</si>
  <si>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</si>
  <si>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</si>
  <si>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</si>
  <si>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</si>
  <si>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</si>
  <si>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</si>
  <si>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</si>
  <si>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</si>
  <si>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</si>
  <si>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</si>
  <si>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</si>
  <si>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</si>
  <si>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</si>
  <si>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</si>
  <si>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</si>
  <si>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</si>
  <si>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</si>
  <si>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</si>
  <si>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</si>
  <si>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</si>
  <si>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</si>
  <si>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</si>
  <si>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</si>
  <si>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</si>
  <si>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</si>
  <si>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</si>
  <si>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</si>
  <si>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</si>
  <si>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</si>
  <si>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</si>
  <si>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</si>
  <si>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</si>
  <si>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</si>
  <si>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</si>
  <si>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</si>
  <si>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</si>
  <si>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</si>
  <si>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</si>
  <si>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</si>
  <si>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</si>
  <si>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</si>
  <si>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</si>
  <si>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</si>
  <si>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</si>
  <si>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</si>
  <si>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</si>
  <si>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</si>
  <si>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</si>
  <si>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</si>
  <si>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</si>
  <si>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</si>
  <si>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</si>
  <si>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</si>
  <si>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</si>
  <si>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</si>
  <si>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</si>
  <si>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</si>
  <si>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</si>
  <si>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</si>
  <si>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</si>
  <si>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</si>
  <si>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</si>
  <si>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</si>
  <si>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</si>
  <si>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</si>
  <si>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</si>
  <si>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</si>
  <si>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</si>
  <si>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</si>
  <si>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</si>
  <si>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</si>
  <si>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</si>
  <si>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</si>
  <si>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</si>
  <si>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</si>
  <si>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</si>
  <si>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</si>
  <si>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</si>
  <si>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</si>
  <si>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</si>
  <si>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</si>
  <si>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</si>
  <si>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</si>
  <si>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</si>
  <si>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</si>
  <si>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</si>
  <si>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</si>
  <si>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</si>
  <si>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</si>
  <si>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</si>
  <si>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</si>
  <si>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</si>
  <si>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</si>
  <si>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</si>
  <si>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</si>
  <si>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</si>
  <si>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</si>
  <si>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</si>
  <si>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</si>
  <si>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</si>
  <si>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</si>
  <si>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</si>
  <si>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</si>
  <si>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</si>
  <si>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</si>
  <si>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</si>
  <si>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</si>
  <si>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</si>
  <si>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</si>
  <si>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</si>
  <si>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</si>
  <si>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</si>
  <si>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</si>
  <si>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</si>
  <si>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</si>
  <si>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</si>
  <si>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</si>
  <si>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</si>
  <si>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</si>
  <si>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</si>
  <si>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</si>
  <si>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</si>
  <si>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</si>
  <si>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</si>
  <si>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</si>
  <si>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</si>
  <si>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</si>
  <si>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</si>
  <si>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</si>
  <si>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</si>
  <si>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</si>
  <si>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</si>
  <si>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</si>
  <si>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</si>
  <si>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</si>
  <si>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</si>
  <si>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</si>
  <si>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</si>
  <si>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</si>
  <si>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</si>
  <si>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</si>
  <si>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</si>
  <si>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</si>
  <si>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</si>
  <si>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</si>
  <si>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</si>
  <si>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</si>
  <si>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</si>
  <si>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</si>
  <si>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</si>
  <si>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</si>
  <si>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</si>
  <si>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</si>
  <si>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</si>
  <si>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</si>
  <si>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</si>
  <si>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</si>
  <si>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</si>
  <si>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</si>
  <si>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</si>
  <si>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</si>
  <si>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</si>
  <si>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</si>
  <si>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</si>
  <si>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</si>
  <si>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</si>
  <si>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</si>
  <si>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</si>
  <si>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</si>
  <si>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</si>
  <si>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</si>
  <si>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</si>
  <si>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</si>
  <si>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</si>
  <si>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</si>
  <si>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</si>
  <si>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</si>
  <si>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</si>
  <si>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</si>
  <si>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</si>
  <si>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</si>
  <si>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</si>
  <si>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</si>
  <si>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</si>
  <si>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</si>
  <si>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</si>
  <si>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</si>
  <si>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</si>
  <si>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</si>
  <si>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</si>
  <si>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</si>
  <si>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</si>
  <si>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</si>
  <si>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</si>
  <si>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</si>
  <si>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</si>
  <si>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</si>
  <si>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</si>
  <si>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</si>
  <si>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</si>
  <si>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</si>
  <si>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</si>
  <si>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</si>
  <si>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</si>
  <si>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</si>
  <si>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</si>
  <si>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</si>
  <si>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</si>
  <si>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</si>
  <si>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</si>
  <si>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</si>
  <si>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</si>
  <si>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</si>
  <si>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</si>
  <si>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</si>
  <si>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</si>
  <si>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</si>
  <si>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</si>
  <si>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</si>
  <si>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</si>
  <si>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</si>
  <si>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</si>
  <si>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</si>
  <si>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</si>
  <si>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</si>
  <si>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</si>
  <si>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</si>
  <si>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</si>
  <si>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</si>
  <si>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</si>
  <si>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</si>
  <si>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</si>
  <si>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</si>
  <si>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</si>
  <si>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</si>
  <si>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</si>
  <si>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</si>
  <si>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</si>
  <si>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</si>
  <si>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</si>
  <si>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</si>
  <si>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</si>
  <si>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</si>
  <si>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</si>
  <si>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</si>
  <si>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</si>
  <si>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</si>
  <si>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</si>
  <si>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</si>
  <si>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</si>
  <si>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</si>
  <si>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</si>
  <si>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</si>
  <si>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</si>
  <si>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</si>
  <si>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</si>
  <si>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</si>
  <si>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</si>
  <si>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</si>
  <si>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</si>
  <si>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</si>
  <si>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</si>
  <si>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</si>
  <si>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</si>
  <si>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</si>
  <si>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</si>
  <si>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</si>
  <si>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</si>
  <si>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</si>
  <si>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</si>
  <si>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</si>
  <si>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</si>
  <si>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</si>
  <si>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</si>
  <si>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</si>
  <si>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</si>
  <si>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</si>
  <si>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</si>
  <si>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</si>
  <si>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</si>
  <si>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</si>
  <si>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</si>
  <si>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</si>
  <si>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</si>
  <si>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</si>
  <si>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</si>
  <si>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</si>
  <si>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</si>
  <si>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</si>
  <si>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</si>
  <si>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</si>
  <si>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</si>
  <si>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</si>
  <si>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</si>
  <si>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</si>
  <si>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</si>
  <si>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</si>
  <si>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</si>
  <si>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</si>
  <si>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</si>
  <si>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</si>
  <si>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</si>
  <si>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</si>
  <si>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</si>
  <si>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</si>
  <si>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</si>
  <si>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</si>
  <si>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</si>
  <si>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</si>
  <si>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</si>
  <si>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</si>
  <si>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</si>
  <si>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</si>
  <si>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</si>
  <si>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</si>
  <si>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</si>
  <si>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</si>
  <si>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</si>
  <si>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</si>
  <si>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</si>
  <si>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</si>
  <si>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</si>
  <si>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</si>
  <si>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</si>
  <si>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</si>
  <si>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</si>
  <si>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</si>
  <si>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</si>
  <si>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</si>
  <si>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</si>
  <si>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</si>
  <si>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</si>
  <si>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</si>
  <si>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</si>
  <si>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</si>
  <si>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</si>
  <si>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</si>
  <si>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</si>
  <si>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</si>
  <si>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</si>
  <si>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</si>
  <si>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</si>
  <si>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</si>
  <si>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</si>
  <si>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</si>
  <si>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</si>
  <si>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</si>
  <si>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</si>
  <si>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</si>
  <si>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</si>
  <si>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</si>
  <si>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</si>
  <si>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</si>
  <si>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</si>
  <si>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</si>
  <si>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</si>
  <si>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</si>
  <si>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</si>
  <si>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</si>
  <si>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</si>
  <si>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</si>
  <si>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</si>
  <si>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</si>
  <si>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</si>
  <si>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</si>
  <si>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</si>
  <si>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</si>
  <si>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</si>
  <si>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</si>
  <si>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</si>
  <si>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</si>
  <si>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</si>
  <si>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</si>
  <si>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</si>
  <si>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</si>
  <si>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</si>
  <si>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</si>
  <si>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</si>
  <si>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</si>
  <si>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</si>
  <si>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</si>
  <si>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</si>
  <si>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</si>
  <si>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</si>
  <si>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</si>
  <si>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</si>
  <si>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</si>
  <si>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</si>
  <si>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</si>
  <si>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</si>
  <si>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</si>
  <si>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</si>
  <si>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</si>
  <si>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</si>
  <si>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</si>
  <si>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</si>
  <si>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</si>
  <si>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</si>
  <si>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</si>
  <si>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</si>
  <si>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</si>
  <si>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</si>
  <si>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</si>
  <si>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</si>
  <si>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</si>
  <si>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</si>
  <si>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</si>
  <si>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</si>
  <si>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</si>
  <si>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</si>
  <si>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</si>
  <si>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</si>
  <si>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</si>
  <si>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</si>
  <si>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</si>
  <si>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</si>
  <si>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</si>
  <si>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</si>
  <si>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</si>
  <si>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</si>
  <si>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</si>
  <si>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</si>
  <si>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</si>
  <si>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</si>
  <si>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</si>
  <si>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</si>
  <si>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</si>
  <si>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</si>
  <si>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</si>
  <si>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</si>
  <si>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</si>
  <si>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</si>
  <si>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</si>
  <si>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</si>
  <si>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</si>
  <si>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</si>
  <si>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</si>
  <si>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</si>
  <si>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</si>
  <si>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</si>
  <si>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</si>
  <si>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</si>
  <si>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</si>
  <si>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</si>
  <si>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</si>
  <si>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</si>
  <si>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</si>
  <si>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</si>
  <si>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</si>
  <si>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</si>
  <si>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</si>
  <si>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</si>
  <si>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</si>
  <si>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</si>
  <si>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</si>
  <si>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</si>
  <si>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</si>
  <si>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</si>
  <si>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</si>
  <si>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</si>
  <si>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</si>
  <si>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</si>
  <si>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</si>
  <si>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</si>
  <si>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</si>
  <si>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</si>
  <si>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</si>
  <si>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</si>
  <si>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</si>
  <si>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</si>
  <si>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</si>
  <si>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</si>
  <si>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</si>
  <si>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</si>
  <si>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</si>
  <si>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</si>
  <si>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</si>
  <si>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</si>
  <si>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</si>
  <si>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</si>
  <si>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</si>
  <si>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</si>
  <si>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</si>
  <si>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</si>
  <si>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</si>
  <si>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</si>
  <si>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</si>
  <si>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</si>
  <si>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</si>
  <si>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</si>
  <si>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</si>
  <si>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</si>
  <si>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</si>
  <si>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</si>
  <si>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</si>
  <si>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</si>
  <si>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</si>
  <si>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</si>
  <si>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</si>
  <si>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</si>
  <si>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</si>
  <si>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</si>
  <si>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</si>
  <si>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</si>
  <si>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</si>
  <si>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</si>
  <si>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</si>
  <si>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</si>
  <si>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</si>
  <si>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</si>
  <si>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</si>
  <si>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</si>
  <si>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</si>
  <si>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</si>
  <si>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</si>
  <si>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</si>
  <si>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</si>
  <si>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</si>
  <si>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</si>
  <si>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</si>
  <si>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</si>
  <si>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</si>
  <si>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</si>
  <si>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</si>
  <si>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</si>
  <si>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</si>
  <si>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</si>
  <si>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</si>
  <si>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</si>
  <si>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</si>
  <si>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</si>
  <si>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</si>
  <si>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</si>
  <si>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</si>
  <si>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</si>
  <si>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</si>
  <si>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</si>
  <si>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</si>
  <si>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</si>
  <si>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</si>
  <si>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</si>
  <si>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</si>
  <si>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</si>
  <si>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</si>
  <si>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</si>
  <si>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</si>
  <si>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</si>
  <si>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</si>
  <si>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</si>
  <si>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</si>
  <si>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</si>
  <si>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</si>
  <si>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</si>
  <si>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</si>
  <si>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</si>
  <si>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</si>
  <si>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</si>
  <si>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</si>
  <si>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</si>
  <si>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</si>
  <si>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</si>
  <si>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</si>
  <si>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</si>
  <si>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</si>
  <si>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</si>
  <si>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</si>
  <si>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</si>
  <si>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</si>
  <si>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</si>
  <si>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</si>
  <si>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</si>
  <si>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</si>
  <si>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</si>
  <si>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</si>
  <si>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</si>
  <si>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</si>
  <si>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</si>
  <si>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</si>
  <si>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</si>
  <si>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</si>
  <si>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</si>
  <si>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</si>
  <si>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</si>
  <si>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</si>
  <si>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</si>
  <si>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</si>
  <si>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</si>
  <si>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</si>
  <si>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</si>
  <si>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</si>
  <si>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</si>
  <si>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</si>
  <si>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</si>
  <si>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</si>
  <si>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</si>
  <si>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</si>
  <si>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</si>
  <si>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</si>
  <si>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</si>
  <si>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</si>
  <si>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</si>
  <si>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</si>
  <si>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</si>
  <si>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</si>
  <si>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</si>
  <si>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</si>
  <si>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</si>
  <si>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</si>
  <si>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</si>
  <si>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</si>
  <si>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</si>
  <si>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</si>
  <si>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</si>
  <si>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</si>
  <si>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</si>
  <si>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</si>
  <si>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</si>
  <si>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</si>
  <si>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</si>
  <si>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</si>
  <si>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</si>
  <si>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</si>
  <si>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</si>
  <si>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</si>
  <si>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</si>
  <si>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</si>
  <si>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</si>
  <si>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</si>
  <si>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</si>
  <si>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</si>
  <si>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</si>
  <si>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</si>
  <si>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</si>
  <si>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</si>
  <si>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</si>
  <si>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</si>
  <si>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</si>
  <si>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</si>
  <si>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</si>
  <si>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</si>
  <si>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</si>
  <si>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</si>
  <si>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</si>
  <si>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</si>
  <si>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</si>
  <si>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</si>
  <si>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</si>
  <si>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</si>
  <si>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</si>
  <si>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</si>
  <si>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</si>
  <si>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</si>
  <si>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</si>
  <si>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</si>
  <si>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</si>
  <si>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</si>
  <si>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</si>
  <si>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</si>
  <si>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</si>
  <si>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</si>
  <si>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</si>
  <si>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</si>
  <si>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</si>
  <si>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</si>
  <si>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</si>
  <si>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</si>
  <si>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</si>
  <si>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</si>
  <si>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</si>
  <si>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</si>
  <si>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</si>
  <si>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</si>
  <si>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</si>
  <si>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</si>
  <si>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</si>
  <si>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</si>
  <si>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</si>
  <si>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</si>
  <si>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</si>
  <si>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</si>
  <si>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</si>
  <si>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</si>
  <si>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</si>
  <si>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</si>
  <si>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</si>
  <si>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</si>
  <si>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</si>
  <si>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</si>
  <si>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</si>
  <si>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</si>
  <si>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</si>
  <si>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</si>
  <si>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</si>
  <si>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</si>
  <si>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</si>
  <si>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</si>
  <si>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</si>
  <si>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</si>
  <si>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</si>
  <si>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</si>
  <si>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</si>
  <si>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</si>
  <si>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</si>
  <si>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</si>
  <si>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</si>
  <si>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</si>
  <si>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</si>
  <si>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</si>
  <si>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</si>
  <si>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</si>
  <si>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</si>
  <si>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</si>
  <si>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</si>
  <si>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</si>
  <si>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</si>
  <si>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</si>
  <si>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</si>
  <si>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</si>
  <si>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</si>
  <si>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</si>
  <si>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</si>
  <si>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</si>
  <si>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</si>
  <si>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</si>
  <si>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</si>
  <si>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</si>
  <si>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</si>
  <si>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</si>
  <si>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</si>
  <si>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</si>
  <si>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</si>
  <si>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</si>
  <si>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</si>
  <si>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</si>
  <si>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</si>
  <si>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</si>
  <si>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</si>
  <si>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</si>
  <si>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</si>
  <si>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</si>
  <si>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</si>
  <si>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</si>
  <si>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</si>
  <si>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</si>
  <si>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</si>
  <si>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</si>
  <si>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</si>
  <si>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</si>
  <si>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</si>
  <si>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</si>
  <si>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</si>
  <si>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</si>
  <si>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</si>
  <si>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</si>
  <si>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</si>
  <si>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</si>
  <si>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</si>
  <si>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</si>
  <si>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</si>
  <si>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</si>
  <si>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</si>
  <si>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</si>
  <si>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</si>
  <si>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</si>
  <si>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</si>
  <si>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</si>
  <si>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</si>
  <si>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</si>
  <si>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</si>
  <si>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</si>
  <si>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</si>
  <si>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</si>
  <si>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</si>
  <si>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</si>
  <si>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</si>
  <si>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</si>
  <si>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</si>
  <si>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</si>
  <si>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</si>
  <si>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</si>
  <si>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</si>
  <si>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</si>
  <si>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</si>
  <si>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</si>
  <si>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</si>
  <si>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</si>
  <si>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</si>
  <si>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</si>
  <si>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</si>
  <si>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</si>
  <si>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</si>
  <si>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</si>
  <si>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</si>
  <si>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</si>
  <si>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</si>
  <si>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</si>
  <si>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</si>
  <si>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</si>
  <si>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</si>
  <si>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</si>
  <si>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</si>
  <si>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</si>
  <si>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</si>
  <si>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</si>
  <si>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</si>
  <si>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</si>
  <si>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</si>
  <si>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</si>
  <si>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</si>
  <si>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</si>
  <si>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</si>
  <si>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</si>
  <si>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</si>
  <si>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</si>
  <si>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</si>
  <si>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</si>
  <si>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</si>
  <si>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</si>
  <si>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</si>
  <si>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</si>
  <si>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</si>
  <si>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</si>
  <si>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</si>
  <si>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</si>
  <si>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</si>
  <si>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</si>
  <si>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</si>
  <si>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</si>
  <si>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</si>
  <si>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</si>
  <si>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</si>
  <si>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</si>
  <si>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</si>
  <si>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</si>
  <si>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</si>
  <si>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</si>
  <si>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</si>
  <si>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</si>
  <si>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</si>
  <si>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</si>
  <si>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</si>
  <si>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</si>
  <si>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</si>
  <si>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</si>
  <si>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</si>
  <si>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</si>
  <si>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</si>
  <si>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</si>
  <si>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</si>
  <si>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</si>
  <si>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</si>
  <si>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</si>
  <si>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</si>
  <si>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</si>
  <si>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</si>
  <si>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</si>
  <si>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</si>
  <si>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</si>
  <si>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</si>
  <si>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</si>
  <si>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</si>
  <si>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</si>
  <si>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</si>
  <si>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</si>
  <si>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</si>
  <si>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</si>
  <si>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</si>
  <si>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</si>
  <si>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</si>
  <si>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</si>
  <si>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</si>
  <si>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</si>
  <si>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</si>
  <si>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</si>
  <si>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</si>
  <si>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</si>
  <si>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</si>
  <si>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</si>
  <si>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</si>
  <si>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</si>
  <si>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</si>
  <si>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</si>
  <si>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</si>
  <si>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</si>
  <si>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</si>
  <si>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</si>
  <si>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</si>
  <si>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</si>
  <si>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</si>
  <si>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</si>
  <si>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</si>
  <si>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</si>
  <si>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</si>
  <si>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</si>
  <si>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</si>
  <si>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</si>
  <si>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</si>
  <si>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</si>
  <si>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</si>
  <si>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</si>
  <si>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</si>
  <si>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</si>
  <si>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</si>
  <si>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</si>
  <si>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</si>
  <si>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</si>
  <si>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</si>
  <si>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</si>
  <si>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</si>
  <si>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</si>
  <si>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</si>
  <si>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</si>
  <si>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</si>
  <si>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</si>
  <si>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</si>
  <si>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</si>
  <si>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</si>
  <si>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</si>
  <si>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</si>
  <si>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</si>
  <si>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</si>
  <si>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</si>
  <si>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</si>
  <si>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</si>
  <si>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</si>
  <si>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</si>
  <si>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</si>
  <si>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</si>
  <si>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</si>
  <si>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</si>
  <si>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</si>
  <si>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</si>
  <si>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</si>
  <si>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</si>
  <si>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</si>
  <si>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</si>
  <si>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</si>
  <si>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</si>
  <si>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</si>
  <si>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</si>
  <si>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</si>
  <si>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</si>
  <si>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</si>
  <si>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</si>
  <si>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</si>
  <si>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</si>
  <si>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</si>
  <si>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</si>
  <si>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</si>
  <si>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</si>
  <si>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</si>
  <si>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</si>
  <si>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</si>
  <si>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</si>
  <si>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</si>
  <si>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</si>
  <si>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</si>
  <si>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</si>
  <si>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</si>
  <si>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</si>
  <si>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</si>
  <si>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</si>
  <si>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</si>
  <si>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</si>
  <si>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</si>
  <si>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</si>
  <si>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</si>
  <si>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</si>
  <si>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</si>
  <si>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</si>
  <si>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</si>
  <si>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</si>
  <si>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</si>
  <si>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</si>
  <si>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</si>
  <si>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</si>
  <si>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</si>
  <si>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</si>
  <si>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</si>
  <si>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</si>
  <si>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</si>
  <si>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</si>
  <si>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</si>
  <si>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</si>
  <si>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</si>
  <si>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</si>
  <si>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</si>
  <si>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</si>
  <si>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</si>
  <si>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</si>
  <si>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</si>
  <si>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</si>
  <si>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</si>
  <si>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</si>
  <si>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</si>
  <si>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</si>
  <si>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</si>
  <si>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</si>
  <si>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</si>
  <si>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</si>
  <si>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</si>
  <si>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</si>
  <si>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</si>
  <si>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</si>
  <si>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</si>
  <si>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</si>
  <si>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</si>
  <si>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</si>
  <si>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</si>
  <si>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</si>
  <si>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</si>
  <si>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</si>
  <si>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</si>
  <si>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</si>
  <si>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</si>
  <si>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</si>
  <si>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</si>
  <si>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</si>
  <si>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</si>
  <si>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</si>
  <si>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</si>
  <si>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</si>
  <si>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</si>
  <si>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</si>
  <si>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</si>
  <si>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</si>
  <si>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</si>
  <si>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</si>
  <si>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</si>
  <si>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</si>
  <si>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</si>
  <si>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</si>
  <si>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</si>
  <si>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</si>
  <si>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</si>
  <si>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</si>
  <si>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</si>
  <si>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</si>
  <si>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</si>
  <si>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</si>
  <si>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</si>
  <si>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</si>
  <si>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</si>
  <si>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</si>
  <si>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</si>
  <si>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</si>
  <si>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</si>
  <si>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</si>
  <si>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</si>
  <si>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</si>
  <si>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</si>
  <si>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</si>
  <si>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</si>
  <si>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</si>
  <si>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</si>
  <si>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</si>
  <si>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</si>
  <si>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</si>
  <si>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</si>
  <si>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</si>
  <si>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</si>
  <si>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</si>
  <si>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</si>
  <si>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</si>
  <si>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</si>
  <si>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</si>
  <si>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</si>
  <si>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</si>
  <si>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</si>
  <si>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</si>
  <si>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</si>
  <si>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</si>
  <si>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</si>
  <si>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</si>
  <si>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</si>
  <si>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</si>
  <si>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</si>
  <si>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</si>
  <si>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</si>
  <si>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</si>
  <si>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</si>
  <si>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</si>
  <si>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</si>
  <si>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</si>
  <si>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</si>
  <si>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</si>
  <si>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</si>
  <si>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</si>
  <si>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</si>
  <si>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</si>
  <si>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</si>
  <si>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</si>
  <si>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</si>
  <si>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</si>
  <si>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</si>
  <si>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</si>
  <si>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</si>
  <si>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</si>
  <si>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</si>
  <si>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</si>
  <si>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</si>
  <si>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</si>
  <si>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</si>
  <si>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</si>
  <si>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</si>
  <si>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</si>
  <si>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</si>
  <si>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</si>
  <si>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</si>
  <si>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</si>
  <si>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</si>
  <si>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</si>
  <si>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</si>
  <si>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</si>
  <si>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</si>
  <si>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</si>
  <si>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</si>
  <si>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</si>
  <si>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</si>
  <si>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</si>
  <si>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</si>
  <si>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</si>
  <si>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</si>
  <si>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</si>
  <si>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</si>
  <si>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</si>
  <si>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</si>
  <si>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</si>
  <si>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</si>
  <si>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</si>
  <si>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</si>
  <si>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</si>
  <si>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</si>
  <si>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</si>
  <si>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</si>
  <si>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</si>
  <si>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</si>
  <si>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</si>
  <si>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</si>
  <si>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</si>
  <si>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</si>
  <si>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</si>
  <si>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</si>
  <si>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</si>
  <si>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</si>
  <si>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</si>
  <si>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</si>
  <si>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</si>
  <si>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</si>
  <si>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</si>
  <si>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</si>
  <si>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</si>
  <si>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</si>
  <si>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</si>
  <si>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</si>
  <si>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</si>
  <si>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</si>
  <si>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</si>
  <si>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</si>
  <si>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</si>
  <si>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</si>
  <si>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</si>
  <si>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</si>
  <si>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</si>
  <si>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</si>
  <si>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</si>
  <si>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</si>
  <si>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</si>
  <si>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</si>
  <si>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</si>
  <si>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</si>
  <si>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</si>
  <si>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</si>
  <si>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</si>
  <si>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</si>
  <si>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</si>
  <si>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</si>
  <si>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</si>
  <si>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</si>
  <si>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</si>
  <si>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</si>
  <si>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</si>
  <si>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</si>
  <si>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</si>
  <si>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</si>
  <si>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</si>
  <si>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</si>
  <si>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</si>
  <si>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</si>
  <si>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</si>
  <si>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</si>
  <si>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</si>
  <si>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</si>
  <si>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</si>
  <si>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</si>
  <si>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</si>
  <si>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</si>
  <si>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</si>
  <si>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</si>
  <si>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</si>
  <si>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</si>
  <si>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</si>
  <si>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</si>
  <si>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</si>
  <si>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</si>
  <si>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</si>
  <si>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</si>
  <si>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</si>
  <si>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</si>
  <si>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</si>
  <si>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</si>
  <si>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</si>
  <si>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</si>
  <si>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</si>
  <si>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</si>
  <si>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</si>
  <si>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</si>
  <si>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</si>
  <si>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</si>
  <si>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</si>
  <si>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</si>
  <si>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</si>
  <si>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</si>
  <si>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</si>
  <si>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</si>
  <si>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</si>
  <si>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</si>
  <si>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</si>
  <si>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</si>
  <si>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</si>
  <si>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</si>
  <si>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</si>
  <si>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</si>
  <si>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</si>
  <si>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</si>
  <si>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</si>
  <si>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</si>
  <si>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</si>
  <si>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</si>
  <si>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</si>
  <si>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</si>
  <si>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</si>
  <si>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</si>
  <si>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</si>
  <si>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</si>
  <si>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</si>
  <si>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</si>
  <si>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</si>
  <si>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</si>
  <si>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</si>
  <si>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</si>
  <si>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</si>
  <si>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</si>
  <si>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</si>
  <si>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</si>
  <si>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</si>
  <si>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</si>
  <si>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</si>
  <si>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</si>
  <si>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</si>
  <si>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</si>
  <si>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</si>
  <si>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</si>
  <si>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</si>
  <si>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</si>
  <si>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</si>
  <si>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</si>
  <si>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</si>
  <si>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</si>
  <si>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</si>
  <si>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</si>
  <si>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</si>
  <si>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</si>
  <si>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</si>
  <si>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</si>
  <si>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</si>
  <si>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</si>
  <si>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</si>
  <si>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</si>
  <si>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</si>
  <si>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</si>
  <si>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</si>
  <si>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</si>
  <si>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</si>
  <si>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</si>
  <si>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</si>
  <si>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</si>
  <si>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</si>
  <si>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</si>
  <si>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</si>
  <si>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</si>
  <si>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</si>
  <si>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</si>
  <si>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</si>
  <si>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</si>
  <si>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</si>
  <si>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</si>
  <si>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</si>
  <si>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</si>
  <si>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</si>
  <si>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</si>
  <si>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</si>
  <si>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</si>
  <si>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</si>
  <si>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</si>
  <si>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</si>
  <si>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</si>
  <si>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</si>
  <si>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</si>
  <si>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</si>
  <si>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</si>
  <si>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</si>
  <si>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</si>
  <si>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</si>
  <si>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</si>
  <si>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</si>
  <si>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</si>
  <si>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</si>
  <si>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</si>
  <si>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</si>
  <si>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</si>
  <si>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</si>
  <si>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</si>
  <si>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</si>
  <si>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</si>
  <si>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</si>
  <si>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</si>
  <si>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</si>
  <si>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</si>
  <si>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</si>
  <si>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</si>
  <si>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</si>
  <si>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</si>
  <si>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</si>
  <si>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</si>
  <si>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</si>
  <si>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</si>
  <si>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</si>
  <si>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</si>
  <si>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</si>
  <si>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</si>
  <si>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</si>
  <si>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</si>
  <si>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</si>
  <si>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</si>
  <si>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</si>
  <si>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</si>
  <si>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</si>
  <si>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</si>
  <si>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</si>
  <si>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</si>
  <si>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</si>
  <si>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</si>
  <si>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</si>
  <si>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</si>
  <si>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</si>
  <si>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</si>
  <si>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</si>
  <si>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</si>
  <si>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</si>
  <si>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</si>
  <si>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</si>
  <si>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</si>
  <si>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</si>
  <si>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</si>
  <si>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</si>
  <si>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</si>
  <si>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</si>
  <si>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</si>
  <si>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</si>
  <si>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</si>
  <si>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</si>
  <si>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</si>
  <si>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</si>
  <si>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</si>
  <si>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</si>
  <si>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</si>
  <si>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</si>
  <si>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</si>
  <si>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</si>
  <si>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</si>
  <si>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</si>
  <si>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</si>
  <si>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</si>
  <si>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</si>
  <si>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</si>
  <si>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</si>
  <si>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</si>
  <si>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</si>
  <si>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</si>
  <si>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</si>
  <si>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</si>
  <si>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</si>
  <si>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</si>
  <si>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</si>
  <si>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</si>
  <si>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</si>
  <si>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</si>
  <si>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</si>
  <si>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</si>
  <si>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</si>
  <si>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</si>
  <si>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</si>
  <si>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</si>
  <si>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</si>
  <si>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</si>
  <si>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</si>
  <si>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</si>
  <si>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</si>
  <si>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</si>
  <si>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</si>
  <si>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</si>
  <si>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</si>
  <si>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</si>
  <si>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</si>
  <si>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</si>
  <si>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</si>
  <si>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</si>
  <si>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</si>
  <si>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</si>
  <si>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</si>
  <si>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</si>
  <si>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</si>
  <si>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</si>
  <si>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</si>
  <si>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</si>
  <si>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</si>
  <si>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</si>
  <si>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</si>
  <si>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</si>
  <si>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</si>
  <si>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</si>
  <si>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</si>
  <si>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</si>
  <si>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</si>
  <si>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</si>
  <si>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</si>
  <si>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</si>
  <si>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</si>
  <si>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</si>
  <si>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</si>
  <si>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</si>
  <si>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</si>
  <si>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</si>
  <si>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</si>
  <si>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</si>
  <si>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</si>
  <si>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</si>
  <si>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</si>
  <si>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</si>
  <si>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</si>
  <si>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</si>
  <si>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</si>
  <si>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</si>
  <si>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</si>
  <si>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</si>
  <si>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</si>
  <si>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</si>
  <si>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</si>
  <si>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</si>
  <si>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</si>
  <si>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</si>
  <si>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</si>
  <si>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</si>
  <si>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</si>
  <si>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</si>
  <si>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</si>
  <si>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</si>
  <si>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</si>
  <si>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</si>
  <si>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</si>
  <si>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</si>
  <si>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</si>
  <si>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</si>
  <si>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</si>
  <si>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</si>
  <si>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</si>
  <si>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</si>
  <si>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</si>
  <si>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</si>
  <si>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</si>
  <si>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</si>
  <si>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</si>
  <si>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</si>
  <si>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</si>
  <si>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</si>
  <si>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</si>
  <si>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</si>
  <si>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</si>
  <si>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</si>
  <si>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</si>
  <si>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</si>
  <si>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</si>
  <si>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</si>
  <si>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</si>
  <si>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</si>
  <si>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</si>
  <si>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</si>
  <si>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</si>
  <si>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</si>
  <si>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</si>
  <si>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</si>
  <si>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</si>
  <si>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</si>
  <si>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</si>
  <si>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</si>
  <si>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</si>
  <si>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</si>
  <si>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</si>
  <si>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</si>
  <si>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</si>
  <si>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</si>
  <si>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</si>
  <si>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</si>
  <si>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</si>
  <si>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</si>
  <si>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</si>
  <si>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</si>
  <si>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</si>
  <si>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</si>
  <si>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</si>
  <si>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</si>
  <si>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</si>
  <si>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</si>
  <si>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</si>
  <si>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</si>
  <si>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</si>
  <si>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</si>
  <si>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</si>
  <si>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</si>
  <si>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</si>
  <si>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</si>
  <si>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</si>
  <si>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</si>
  <si>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</si>
  <si>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</si>
  <si>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</si>
  <si>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</si>
  <si>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</si>
  <si>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</si>
  <si>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</si>
  <si>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</si>
  <si>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</si>
  <si>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</si>
  <si>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</si>
  <si>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</si>
  <si>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</si>
  <si>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</si>
  <si>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</si>
  <si>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</si>
  <si>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</si>
  <si>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</si>
  <si>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</si>
  <si>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</si>
  <si>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</si>
  <si>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</si>
  <si>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</si>
  <si>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</si>
  <si>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</si>
  <si>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</si>
  <si>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</si>
  <si>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</si>
  <si>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</si>
  <si>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</si>
  <si>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</si>
  <si>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</si>
  <si>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</si>
  <si>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</si>
  <si>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</si>
  <si>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</si>
  <si>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</si>
  <si>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</si>
  <si>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</si>
  <si>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</si>
  <si>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</si>
  <si>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</si>
  <si>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</si>
  <si>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</si>
  <si>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</si>
  <si>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</si>
  <si>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</si>
  <si>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</si>
  <si>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</si>
  <si>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</si>
  <si>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</si>
  <si>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</si>
  <si>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</si>
  <si>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</si>
  <si>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</si>
  <si>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</si>
  <si>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</si>
  <si>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</si>
  <si>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</si>
  <si>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</si>
  <si>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</si>
  <si>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</si>
  <si>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</si>
  <si>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</si>
  <si>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</si>
  <si>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</si>
  <si>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</si>
  <si>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</si>
  <si>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</si>
  <si>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</si>
  <si>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</si>
  <si>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</si>
  <si>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</si>
  <si>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</si>
  <si>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</si>
  <si>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</si>
  <si>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</si>
  <si>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</si>
  <si>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</si>
  <si>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</si>
  <si>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</si>
  <si>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</si>
  <si>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</si>
  <si>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</si>
  <si>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</si>
  <si>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</si>
  <si>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</si>
  <si>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</si>
  <si>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</si>
  <si>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</si>
  <si>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</si>
  <si>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</si>
  <si>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</si>
  <si>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</si>
  <si>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</si>
  <si>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</si>
  <si>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</si>
  <si>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</si>
  <si>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</si>
  <si>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</si>
  <si>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</si>
  <si>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</si>
  <si>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</si>
  <si>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</si>
  <si>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</si>
  <si>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</si>
  <si>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</si>
  <si>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</si>
  <si>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</si>
  <si>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</si>
  <si>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</si>
  <si>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</si>
  <si>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</si>
  <si>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</si>
  <si>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</si>
  <si>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</si>
  <si>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</si>
  <si>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</si>
  <si>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</si>
  <si>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</si>
  <si>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</si>
  <si>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</si>
  <si>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</si>
  <si>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</si>
  <si>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</si>
  <si>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</si>
  <si>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</si>
  <si>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</si>
  <si>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</si>
  <si>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</si>
  <si>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</si>
  <si>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</si>
  <si>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</si>
  <si>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</si>
  <si>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</si>
  <si>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</si>
  <si>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</si>
  <si>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</si>
  <si>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</si>
  <si>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</si>
  <si>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</si>
  <si>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</si>
  <si>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</si>
  <si>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</si>
  <si>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</si>
  <si>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</si>
  <si>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</si>
  <si>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</si>
  <si>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</si>
  <si>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</si>
  <si>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</si>
  <si>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</si>
  <si>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</si>
  <si>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</si>
  <si>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</si>
  <si>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</si>
  <si>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</si>
  <si>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</si>
  <si>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</si>
  <si>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</si>
  <si>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</si>
  <si>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</si>
  <si>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</si>
  <si>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</si>
  <si>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</si>
  <si>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</si>
  <si>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</si>
  <si>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</si>
  <si>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</si>
  <si>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</si>
  <si>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</si>
  <si>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</si>
  <si>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</si>
  <si>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</si>
  <si>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</si>
  <si>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</si>
  <si>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</si>
  <si>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</si>
  <si>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</si>
  <si>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</si>
  <si>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</si>
  <si>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</si>
  <si>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</si>
  <si>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</si>
  <si>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</si>
  <si>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</si>
  <si>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</si>
  <si>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</si>
  <si>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</si>
  <si>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</si>
  <si>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</si>
  <si>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</si>
  <si>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</si>
  <si>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</si>
  <si>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</si>
  <si>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</si>
  <si>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</si>
  <si>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</si>
  <si>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</si>
  <si>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</si>
  <si>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</si>
  <si>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</si>
  <si>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</si>
  <si>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</si>
  <si>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</si>
  <si>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</si>
  <si>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</si>
  <si>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</si>
  <si>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</si>
  <si>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</si>
  <si>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</si>
  <si>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</si>
  <si>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</si>
  <si>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</si>
  <si>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</si>
  <si>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</si>
  <si>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</si>
  <si>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</si>
  <si>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</si>
  <si>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</si>
  <si>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</si>
  <si>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</si>
  <si>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</si>
  <si>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</si>
  <si>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</si>
  <si>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</si>
  <si>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</si>
  <si>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</si>
  <si>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</si>
  <si>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</si>
  <si>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</si>
  <si>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</si>
  <si>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</si>
  <si>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</si>
  <si>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</si>
  <si>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</si>
  <si>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</si>
  <si>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</si>
  <si>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</si>
  <si>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</si>
  <si>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</si>
  <si>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</si>
  <si>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</si>
  <si>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</si>
  <si>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</si>
  <si>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</si>
  <si>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</si>
  <si>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</si>
  <si>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</si>
  <si>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</si>
  <si>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</si>
  <si>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</si>
  <si>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</si>
  <si>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</si>
  <si>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</si>
  <si>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</si>
  <si>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</si>
  <si>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</si>
  <si>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</si>
  <si>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</si>
  <si>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</si>
  <si>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</si>
  <si>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</si>
  <si>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</si>
  <si>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</si>
  <si>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</si>
  <si>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</si>
  <si>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</si>
  <si>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</si>
  <si>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</si>
  <si>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</si>
  <si>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</si>
  <si>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</si>
  <si>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</si>
  <si>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</si>
  <si>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</si>
  <si>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</si>
  <si>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</si>
  <si>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</si>
  <si>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</si>
  <si>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</si>
  <si>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</si>
  <si>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</si>
  <si>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</si>
  <si>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</si>
  <si>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</si>
  <si>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</si>
  <si>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</si>
  <si>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</si>
  <si>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</si>
  <si>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</si>
  <si>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</si>
  <si>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</si>
  <si>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</si>
  <si>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</si>
  <si>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</si>
  <si>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</si>
  <si>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</si>
  <si>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</si>
  <si>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</si>
  <si>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</si>
  <si>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</si>
  <si>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</si>
  <si>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</si>
  <si>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</si>
  <si>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</si>
  <si>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</si>
  <si>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</si>
  <si>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</si>
  <si>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</si>
  <si>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</si>
  <si>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</si>
  <si>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</si>
  <si>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</si>
  <si>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</si>
  <si>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</si>
  <si>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</si>
  <si>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</si>
  <si>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</si>
  <si>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</si>
  <si>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</si>
  <si>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</si>
  <si>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</si>
  <si>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</si>
  <si>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</si>
  <si>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</si>
  <si>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</si>
  <si>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</si>
  <si>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</si>
  <si>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</si>
  <si>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</si>
  <si>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</si>
  <si>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</si>
  <si>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</si>
  <si>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</si>
  <si>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</si>
  <si>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</si>
  <si>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</si>
  <si>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</si>
  <si>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</si>
  <si>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</si>
  <si>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</si>
  <si>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</si>
  <si>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</si>
  <si>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</si>
  <si>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</si>
  <si>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</si>
  <si>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</si>
  <si>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</si>
  <si>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</si>
  <si>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</si>
  <si>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</si>
  <si>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</si>
  <si>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</si>
  <si>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</si>
  <si>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</si>
  <si>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</si>
  <si>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</si>
  <si>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</si>
  <si>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</si>
  <si>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</si>
  <si>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</si>
  <si>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</si>
  <si>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</si>
  <si>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</si>
  <si>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</si>
  <si>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</si>
  <si>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</si>
  <si>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</si>
  <si>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</si>
  <si>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</si>
  <si>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</si>
  <si>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</si>
  <si>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</si>
  <si>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</si>
  <si>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</si>
  <si>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</si>
  <si>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</si>
  <si>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</si>
  <si>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</si>
  <si>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</si>
  <si>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</si>
  <si>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</si>
  <si>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</si>
  <si>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</si>
  <si>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</si>
  <si>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</si>
  <si>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</si>
  <si>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</si>
  <si>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</si>
  <si>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</si>
  <si>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</si>
  <si>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</si>
  <si>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</si>
  <si>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</si>
  <si>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</si>
  <si>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</si>
  <si>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</si>
  <si>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</si>
  <si>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</si>
  <si>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</si>
  <si>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</si>
  <si>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</si>
  <si>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</si>
  <si>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</si>
  <si>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</si>
  <si>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</si>
  <si>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</si>
  <si>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</si>
  <si>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</si>
  <si>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</si>
  <si>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</si>
  <si>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</si>
  <si>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</si>
  <si>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</si>
  <si>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</si>
  <si>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</si>
  <si>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</si>
  <si>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</si>
  <si>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</si>
  <si>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</si>
  <si>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</si>
  <si>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</si>
  <si>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</si>
  <si>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</si>
  <si>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</si>
  <si>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</si>
  <si>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</si>
  <si>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</si>
  <si>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</si>
  <si>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</si>
  <si>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</si>
  <si>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</si>
  <si>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</si>
  <si>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</si>
  <si>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</si>
  <si>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</si>
  <si>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</si>
  <si>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</si>
  <si>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</si>
  <si>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</si>
  <si>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</si>
  <si>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</si>
  <si>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</si>
  <si>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</si>
  <si>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</si>
  <si>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</si>
  <si>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</si>
  <si>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</si>
  <si>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</si>
  <si>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</si>
  <si>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</si>
  <si>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</si>
  <si>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</si>
  <si>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</si>
  <si>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</si>
  <si>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</si>
  <si>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</si>
  <si>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</si>
  <si>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</si>
  <si>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</si>
  <si>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</si>
  <si>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</si>
  <si>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</si>
  <si>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</si>
  <si>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</si>
  <si>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</si>
  <si>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</si>
  <si>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</si>
  <si>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</si>
  <si>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</si>
  <si>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</si>
  <si>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</si>
  <si>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</si>
  <si>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</si>
  <si>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</si>
  <si>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</si>
  <si>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</si>
  <si>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</si>
  <si>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</si>
  <si>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</si>
  <si>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</si>
  <si>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</si>
  <si>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</si>
  <si>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</si>
  <si>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</si>
  <si>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</si>
  <si>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</si>
  <si>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</si>
  <si>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</si>
  <si>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</si>
  <si>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</si>
  <si>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</si>
  <si>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</si>
  <si>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</si>
  <si>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</si>
  <si>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</si>
  <si>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</si>
  <si>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</si>
  <si>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</si>
  <si>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</si>
  <si>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</si>
  <si>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</si>
  <si>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</si>
  <si>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</si>
  <si>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</si>
  <si>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</si>
  <si>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</si>
  <si>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</si>
  <si>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</si>
  <si>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</si>
  <si>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</si>
  <si>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</si>
  <si>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</si>
  <si>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</si>
  <si>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</si>
  <si>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</si>
  <si>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</si>
  <si>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</si>
  <si>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</si>
  <si>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</si>
  <si>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</si>
  <si>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</si>
  <si>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</si>
  <si>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</si>
  <si>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</si>
  <si>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</si>
  <si>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</si>
  <si>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</si>
  <si>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</si>
  <si>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</si>
  <si>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</si>
  <si>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</si>
  <si>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</si>
  <si>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</si>
  <si>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</si>
  <si>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</si>
  <si>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</si>
  <si>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</si>
  <si>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</si>
  <si>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</si>
  <si>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</si>
  <si>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</si>
  <si>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</si>
  <si>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</si>
  <si>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</si>
  <si>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</si>
  <si>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</si>
  <si>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</si>
  <si>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</si>
  <si>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</si>
  <si>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</si>
  <si>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</si>
  <si>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</si>
  <si>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</si>
  <si>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</si>
  <si>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</si>
  <si>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</si>
  <si>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</si>
  <si>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</si>
  <si>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</si>
  <si>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</si>
  <si>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</si>
  <si>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</si>
  <si>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</si>
  <si>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</si>
  <si>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</si>
  <si>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</si>
  <si>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</si>
  <si>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</si>
  <si>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</si>
  <si>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</si>
  <si>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</si>
  <si>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</si>
  <si>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</si>
  <si>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</si>
  <si>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</si>
  <si>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</si>
  <si>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</si>
  <si>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</si>
  <si>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</si>
  <si>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</si>
  <si>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</si>
  <si>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</si>
  <si>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</si>
  <si>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</si>
  <si>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</si>
  <si>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</si>
  <si>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</si>
  <si>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</si>
  <si>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</si>
  <si>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</si>
  <si>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</si>
  <si>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</si>
  <si>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</si>
  <si>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</si>
  <si>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</si>
  <si>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</si>
  <si>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</si>
  <si>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</si>
  <si>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</si>
  <si>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</si>
  <si>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</si>
  <si>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</si>
  <si>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</si>
  <si>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</si>
  <si>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</si>
  <si>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</si>
  <si>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</si>
  <si>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</si>
  <si>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</si>
  <si>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</si>
  <si>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</si>
  <si>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</si>
  <si>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</si>
  <si>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</si>
  <si>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</si>
  <si>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</si>
  <si>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</si>
  <si>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</si>
  <si>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</si>
  <si>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</si>
  <si>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</si>
  <si>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</si>
  <si>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</si>
  <si>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</si>
  <si>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</si>
  <si>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</si>
  <si>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</si>
  <si>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</si>
  <si>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</si>
  <si>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</si>
  <si>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</si>
  <si>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</si>
  <si>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</si>
  <si>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</si>
  <si>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</si>
  <si>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</si>
  <si>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</si>
  <si>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</si>
  <si>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</si>
  <si>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</si>
  <si>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</si>
  <si>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</si>
  <si>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</si>
  <si>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</si>
  <si>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</si>
  <si>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</si>
  <si>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</si>
  <si>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</si>
  <si>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</si>
  <si>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</si>
  <si>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</si>
  <si>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</si>
  <si>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</si>
  <si>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</si>
  <si>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</si>
  <si>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</si>
  <si>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</si>
  <si>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</si>
  <si>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</si>
  <si>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</si>
  <si>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</si>
  <si>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</si>
  <si>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</si>
  <si>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</si>
  <si>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</si>
  <si>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</si>
  <si>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</si>
  <si>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</si>
  <si>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</si>
  <si>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</si>
  <si>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</si>
  <si>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</si>
  <si>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</si>
  <si>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</si>
  <si>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</si>
  <si>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</si>
  <si>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</si>
  <si>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</si>
  <si>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</si>
  <si>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</si>
  <si>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</si>
  <si>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</si>
  <si>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</si>
  <si>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</si>
  <si>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</si>
  <si>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</si>
  <si>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</si>
  <si>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</si>
  <si>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</si>
  <si>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</si>
  <si>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</si>
  <si>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</si>
  <si>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</si>
  <si>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</si>
  <si>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</si>
  <si>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</si>
  <si>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</si>
  <si>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</si>
  <si>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</si>
  <si>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</si>
  <si>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</si>
  <si>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</si>
  <si>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</si>
  <si>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</si>
  <si>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</si>
  <si>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</si>
  <si>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</si>
  <si>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</si>
  <si>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</si>
  <si>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</si>
  <si>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</si>
  <si>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</si>
  <si>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</si>
  <si>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</si>
  <si>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</si>
  <si>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</si>
  <si>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</si>
  <si>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</si>
  <si>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</si>
  <si>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</si>
  <si>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</si>
  <si>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</si>
  <si>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</si>
  <si>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</si>
  <si>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</si>
  <si>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</si>
  <si>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</si>
  <si>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</si>
  <si>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</si>
  <si>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</si>
  <si>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</si>
  <si>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</si>
  <si>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</si>
  <si>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</si>
  <si>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</si>
  <si>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</si>
  <si>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</si>
  <si>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</si>
  <si>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</si>
  <si>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</si>
  <si>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</si>
  <si>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</si>
  <si>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</si>
  <si>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</si>
  <si>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</si>
  <si>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</si>
  <si>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</si>
  <si>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</si>
  <si>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</si>
  <si>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</si>
  <si>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</si>
  <si>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</si>
  <si>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</si>
  <si>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</si>
  <si>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</si>
  <si>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</si>
  <si>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</si>
  <si>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</si>
  <si>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</si>
  <si>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</si>
  <si>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</si>
  <si>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</si>
  <si>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</si>
  <si>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</si>
  <si>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</si>
  <si>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</si>
  <si>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</si>
  <si>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</si>
  <si>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</si>
  <si>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</si>
  <si>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</si>
  <si>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</si>
  <si>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</si>
  <si>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</si>
  <si>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</si>
  <si>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</si>
  <si>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</si>
  <si>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</si>
  <si>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</si>
  <si>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</si>
  <si>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</si>
  <si>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</si>
  <si>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</si>
  <si>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</si>
  <si>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</si>
  <si>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</si>
  <si>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</si>
  <si>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</si>
  <si>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</si>
  <si>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</si>
  <si>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</si>
  <si>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</si>
  <si>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</si>
  <si>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</si>
  <si>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</si>
  <si>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</si>
  <si>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</si>
  <si>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</si>
  <si>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</si>
  <si>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</si>
  <si>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</si>
  <si>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</si>
  <si>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</si>
  <si>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</si>
  <si>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</si>
  <si>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</si>
  <si>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</si>
  <si>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</si>
  <si>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</si>
  <si>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</si>
  <si>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</si>
  <si>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</si>
  <si>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</si>
  <si>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</si>
  <si>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</si>
  <si>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</si>
  <si>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</si>
  <si>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</si>
  <si>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</si>
  <si>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</si>
  <si>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</si>
  <si>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</si>
  <si>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</si>
  <si>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</si>
  <si>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</si>
  <si>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</si>
  <si>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</si>
  <si>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</si>
  <si>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</si>
  <si>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</si>
  <si>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</si>
  <si>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</si>
  <si>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</si>
  <si>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</si>
  <si>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</si>
  <si>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</si>
  <si>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</si>
  <si>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</si>
  <si>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</si>
  <si>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</si>
  <si>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</si>
  <si>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</si>
  <si>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</si>
  <si>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</si>
  <si>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</si>
  <si>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</si>
  <si>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</si>
  <si>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</si>
  <si>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</si>
  <si>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</si>
  <si>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</si>
  <si>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</si>
  <si>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</si>
  <si>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</si>
  <si>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</si>
  <si>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</si>
  <si>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</si>
  <si>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</si>
  <si>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</si>
  <si>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</si>
  <si>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</si>
  <si>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</si>
  <si>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</si>
  <si>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</si>
  <si>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</si>
  <si>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</si>
  <si>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</si>
  <si>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</si>
  <si>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</si>
  <si>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</si>
  <si>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</si>
  <si>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</si>
  <si>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</si>
  <si>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</si>
  <si>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</si>
  <si>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</si>
  <si>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</si>
  <si>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</si>
  <si>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</si>
  <si>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</si>
  <si>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</si>
  <si>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</si>
  <si>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</si>
  <si>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</si>
  <si>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</si>
  <si>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</si>
  <si>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</si>
  <si>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</si>
  <si>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</si>
  <si>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</si>
  <si>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</si>
  <si>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</si>
  <si>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</si>
  <si>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</si>
  <si>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</si>
  <si>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</si>
  <si>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</si>
  <si>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</si>
  <si>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</si>
  <si>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</si>
  <si>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</si>
  <si>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</si>
  <si>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</si>
  <si>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</si>
  <si>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</si>
  <si>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</si>
  <si>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</si>
  <si>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</si>
  <si>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</si>
  <si>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</si>
  <si>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</si>
  <si>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</si>
  <si>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</si>
  <si>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</si>
  <si>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</si>
  <si>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</si>
  <si>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</si>
  <si>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</si>
  <si>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</si>
  <si>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</si>
  <si>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</si>
  <si>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</si>
  <si>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</si>
  <si>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</si>
  <si>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</si>
  <si>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</si>
  <si>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</si>
  <si>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</si>
  <si>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</si>
  <si>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</si>
  <si>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</si>
  <si>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</si>
  <si>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</si>
  <si>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</si>
  <si>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</si>
  <si>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</si>
  <si>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</si>
  <si>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</si>
  <si>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</si>
  <si>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</si>
  <si>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</si>
  <si>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</si>
  <si>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</si>
  <si>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</si>
  <si>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</si>
  <si>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</si>
  <si>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</si>
  <si>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</si>
  <si>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</si>
  <si>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</si>
  <si>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</si>
  <si>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</si>
  <si>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</si>
  <si>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</si>
  <si>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</si>
  <si>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</si>
  <si>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</si>
  <si>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</si>
  <si>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</si>
  <si>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</si>
  <si>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</si>
  <si>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</si>
  <si>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</si>
  <si>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</si>
  <si>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</si>
  <si>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</si>
  <si>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</si>
  <si>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</si>
  <si>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</si>
  <si>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</si>
  <si>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</si>
  <si>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</si>
  <si>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</si>
  <si>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</si>
  <si>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</si>
  <si>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</si>
  <si>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</si>
  <si>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</si>
  <si>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</si>
  <si>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</si>
  <si>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</si>
  <si>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</si>
  <si>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</si>
  <si>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</si>
  <si>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</si>
  <si>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</si>
  <si>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</si>
  <si>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</si>
  <si>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</si>
  <si>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</si>
  <si>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</si>
  <si>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</si>
  <si>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</si>
  <si>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</si>
  <si>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</si>
  <si>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</si>
  <si>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</si>
  <si>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</si>
  <si>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</si>
  <si>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</si>
  <si>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</si>
  <si>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</si>
  <si>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</si>
  <si>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</si>
  <si>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</si>
  <si>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</si>
  <si>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</si>
  <si>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</si>
  <si>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</si>
  <si>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</si>
  <si>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</si>
  <si>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</si>
  <si>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</si>
  <si>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</si>
  <si>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</si>
  <si>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</si>
  <si>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</si>
  <si>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</si>
  <si>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</si>
  <si>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</si>
  <si>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</si>
  <si>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</si>
  <si>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</si>
  <si>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</si>
  <si>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</si>
  <si>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</si>
  <si>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</si>
  <si>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</si>
  <si>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</si>
  <si>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</si>
  <si>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</si>
  <si>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</si>
  <si>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</si>
  <si>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</si>
  <si>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</si>
  <si>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</si>
  <si>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</si>
  <si>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</si>
  <si>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</si>
  <si>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</si>
  <si>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</si>
  <si>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</si>
  <si>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</si>
  <si>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</si>
  <si>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</si>
  <si>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</si>
  <si>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</si>
  <si>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</si>
  <si>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</si>
  <si>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</si>
  <si>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</si>
  <si>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</si>
  <si>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</si>
  <si>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</si>
  <si>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</si>
  <si>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</si>
  <si>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</si>
  <si>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</si>
  <si>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</si>
  <si>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</si>
  <si>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</si>
  <si>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</si>
  <si>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</si>
  <si>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</si>
  <si>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</si>
  <si>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</si>
  <si>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</si>
  <si>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</si>
  <si>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</si>
  <si>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</si>
  <si>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</si>
  <si>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</si>
  <si>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</si>
  <si>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</si>
  <si>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</si>
  <si>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</si>
  <si>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</si>
  <si>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</si>
  <si>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</si>
  <si>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</si>
  <si>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</si>
  <si>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</si>
  <si>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</si>
  <si>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</si>
  <si>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</si>
  <si>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</si>
  <si>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</si>
  <si>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</si>
  <si>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</si>
  <si>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</si>
  <si>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</si>
  <si>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</si>
  <si>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</si>
  <si>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</si>
  <si>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</si>
  <si>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</si>
  <si>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</si>
  <si>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</si>
  <si>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</si>
  <si>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</si>
  <si>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</si>
  <si>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</si>
  <si>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</si>
  <si>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</si>
  <si>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</si>
  <si>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</si>
  <si>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</si>
  <si>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</si>
  <si>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</si>
  <si>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</si>
  <si>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</si>
  <si>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</si>
  <si>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</si>
  <si>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</si>
  <si>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</si>
  <si>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</si>
  <si>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</si>
  <si>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</si>
  <si>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</si>
  <si>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</si>
  <si>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</si>
  <si>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</si>
  <si>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</si>
  <si>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</si>
  <si>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</si>
  <si>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</si>
  <si>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</si>
  <si>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</si>
  <si>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</si>
  <si>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</si>
  <si>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</si>
  <si>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</si>
  <si>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</si>
  <si>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</si>
  <si>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</si>
  <si>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</si>
  <si>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</si>
  <si>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</si>
  <si>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</si>
  <si>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</si>
  <si>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</si>
  <si>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</si>
  <si>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</si>
  <si>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</si>
  <si>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</si>
  <si>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</si>
  <si>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</si>
  <si>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</si>
  <si>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</si>
  <si>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</si>
  <si>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</si>
  <si>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</si>
  <si>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</si>
  <si>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</si>
  <si>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</si>
  <si>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</si>
  <si>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</si>
  <si>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</si>
  <si>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</si>
  <si>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</si>
  <si>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</si>
  <si>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</si>
  <si>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</si>
  <si>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</si>
  <si>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</si>
  <si>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</si>
  <si>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</si>
  <si>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</si>
  <si>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</si>
  <si>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</si>
  <si>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</si>
  <si>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</si>
  <si>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</si>
  <si>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</si>
  <si>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</si>
  <si>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</si>
  <si>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</si>
  <si>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</si>
  <si>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</si>
  <si>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</si>
  <si>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</si>
  <si>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</si>
  <si>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</si>
  <si>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</si>
  <si>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</si>
  <si>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</si>
  <si>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</si>
  <si>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</si>
  <si>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</si>
  <si>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</si>
  <si>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</si>
  <si>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</si>
  <si>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</si>
  <si>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</si>
  <si>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</si>
  <si>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</si>
  <si>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</si>
  <si>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</si>
  <si>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</si>
  <si>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</si>
  <si>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</si>
  <si>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</si>
  <si>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</si>
  <si>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</si>
  <si>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</si>
  <si>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</si>
  <si>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</si>
  <si>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</si>
  <si>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</si>
  <si>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</si>
  <si>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</si>
  <si>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</si>
  <si>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</si>
  <si>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</si>
  <si>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</si>
  <si>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</si>
  <si>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</si>
  <si>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</si>
  <si>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</si>
  <si>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</si>
  <si>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</si>
  <si>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</si>
  <si>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</si>
  <si>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</si>
  <si>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</si>
  <si>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</si>
  <si>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</si>
  <si>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</si>
  <si>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</si>
  <si>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</si>
  <si>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</si>
  <si>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</si>
  <si>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</si>
  <si>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</si>
  <si>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</si>
  <si>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</si>
  <si>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</si>
  <si>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</si>
  <si>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</si>
  <si>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</si>
  <si>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</si>
  <si>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</si>
  <si>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</si>
  <si>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</si>
  <si>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</si>
  <si>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</si>
  <si>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</si>
  <si>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</si>
  <si>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</si>
  <si>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</si>
  <si>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</si>
  <si>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</si>
  <si>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</si>
  <si>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</si>
  <si>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</si>
  <si>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</si>
  <si>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</si>
  <si>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</si>
  <si>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</si>
  <si>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</si>
  <si>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</si>
  <si>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</si>
  <si>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</si>
  <si>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</si>
  <si>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</si>
  <si>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</si>
  <si>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</si>
  <si>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</si>
  <si>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</si>
  <si>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</si>
  <si>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</si>
  <si>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</si>
  <si>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</si>
  <si>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</si>
  <si>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</si>
  <si>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</si>
  <si>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</si>
  <si>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</si>
  <si>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</si>
  <si>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</si>
  <si>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</si>
  <si>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</si>
  <si>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</si>
  <si>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</si>
  <si>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</si>
  <si>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</si>
  <si>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</si>
  <si>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</si>
  <si>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</si>
  <si>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</si>
  <si>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</si>
  <si>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</si>
  <si>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</si>
  <si>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</si>
  <si>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</si>
  <si>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</si>
  <si>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</si>
  <si>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</si>
  <si>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</si>
  <si>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</si>
  <si>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</si>
  <si>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</si>
  <si>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</si>
  <si>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</si>
  <si>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</si>
  <si>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</si>
  <si>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</si>
  <si>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</si>
  <si>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</si>
  <si>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</si>
  <si>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</si>
  <si>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</si>
  <si>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</si>
  <si>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</si>
  <si>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</si>
  <si>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</si>
  <si>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</si>
  <si>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</si>
  <si>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</si>
  <si>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</si>
  <si>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</si>
  <si>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</si>
  <si>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</si>
  <si>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</si>
  <si>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</si>
  <si>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</si>
  <si>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</si>
  <si>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</si>
  <si>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</si>
  <si>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</si>
  <si>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</si>
  <si>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</si>
  <si>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</si>
  <si>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</si>
  <si>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</si>
  <si>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</si>
  <si>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</si>
  <si>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</si>
  <si>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</si>
  <si>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</si>
  <si>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</si>
  <si>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</si>
  <si>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</si>
  <si>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</si>
  <si>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</si>
  <si>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</si>
  <si>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</si>
  <si>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</si>
  <si>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</si>
  <si>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</si>
  <si>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</si>
  <si>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</si>
  <si>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</si>
  <si>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</si>
  <si>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</si>
  <si>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</si>
  <si>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</si>
  <si>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</si>
  <si>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</si>
  <si>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</si>
  <si>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</si>
  <si>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</si>
  <si>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</si>
  <si>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</si>
  <si>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</si>
  <si>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</si>
  <si>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</si>
  <si>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</si>
  <si>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</si>
  <si>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</si>
  <si>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</si>
  <si>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</si>
  <si>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</si>
  <si>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</si>
  <si>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</si>
  <si>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</si>
  <si>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</si>
  <si>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</si>
  <si>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</si>
  <si>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</si>
  <si>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</si>
  <si>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</si>
  <si>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</si>
  <si>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</si>
  <si>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</si>
  <si>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</si>
  <si>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</si>
  <si>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</si>
  <si>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</si>
  <si>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</si>
  <si>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</si>
  <si>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</si>
  <si>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</si>
  <si>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</si>
  <si>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</si>
  <si>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</si>
  <si>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</si>
  <si>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</si>
  <si>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</si>
  <si>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</si>
  <si>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</si>
  <si>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</si>
  <si>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</si>
  <si>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</si>
  <si>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</si>
  <si>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</si>
  <si>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</si>
  <si>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</si>
  <si>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</si>
  <si>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</si>
  <si>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</si>
  <si>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</si>
  <si>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</si>
  <si>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</si>
  <si>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</si>
  <si>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</si>
  <si>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</si>
  <si>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</si>
  <si>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</si>
  <si>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</si>
  <si>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</si>
  <si>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</si>
  <si>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</si>
  <si>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</si>
  <si>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</si>
  <si>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</si>
  <si>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</si>
  <si>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</si>
  <si>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</si>
  <si>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</si>
  <si>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</si>
  <si>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</si>
  <si>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</si>
  <si>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</si>
  <si>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</si>
  <si>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</si>
  <si>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</si>
  <si>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</si>
  <si>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</si>
  <si>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</si>
  <si>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</si>
  <si>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</si>
  <si>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</si>
  <si>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</si>
  <si>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</si>
  <si>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</si>
  <si>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</si>
  <si>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</si>
  <si>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</si>
  <si>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</si>
  <si>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</si>
  <si>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</si>
  <si>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</si>
  <si>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</si>
  <si>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</si>
  <si>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</si>
  <si>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</si>
  <si>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</si>
  <si>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</si>
  <si>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</si>
  <si>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</si>
  <si>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</si>
  <si>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</si>
  <si>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</si>
  <si>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</si>
  <si>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</si>
  <si>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</si>
  <si>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</si>
  <si>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</si>
  <si>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</si>
  <si>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</si>
  <si>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</si>
  <si>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</si>
  <si>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</si>
  <si>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</si>
  <si>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</si>
  <si>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</si>
  <si>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</si>
  <si>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</si>
  <si>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</si>
  <si>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</si>
  <si>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</si>
  <si>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</si>
  <si>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</si>
  <si>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</si>
  <si>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</si>
  <si>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</si>
  <si>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</si>
  <si>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</si>
  <si>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</si>
  <si>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</si>
  <si>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</si>
  <si>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</si>
  <si>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</si>
  <si>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</si>
  <si>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</si>
  <si>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</si>
  <si>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</si>
  <si>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</si>
  <si>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</si>
  <si>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</si>
  <si>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</si>
  <si>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</si>
  <si>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</si>
  <si>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</si>
  <si>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</si>
  <si>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</si>
  <si>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</si>
  <si>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</si>
  <si>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</si>
  <si>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</si>
  <si>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</si>
  <si>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</si>
  <si>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</si>
  <si>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</si>
  <si>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</si>
  <si>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</si>
  <si>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</si>
  <si>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</si>
  <si>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</si>
  <si>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</si>
  <si>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</si>
  <si>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</si>
  <si>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</si>
  <si>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</si>
  <si>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</si>
  <si>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</si>
  <si>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</si>
  <si>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</si>
  <si>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</si>
  <si>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</si>
  <si>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</si>
  <si>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</si>
  <si>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</si>
  <si>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</si>
  <si>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</si>
  <si>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</si>
  <si>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</si>
  <si>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</si>
  <si>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</si>
  <si>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</si>
  <si>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</si>
  <si>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</si>
  <si>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</si>
  <si>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</si>
  <si>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</si>
  <si>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</si>
  <si>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</si>
  <si>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</si>
  <si>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</si>
  <si>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</si>
  <si>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</si>
  <si>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</si>
  <si>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</si>
  <si>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</si>
  <si>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</si>
  <si>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</si>
  <si>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</si>
  <si>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</si>
  <si>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</si>
  <si>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</si>
  <si>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</si>
  <si>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</si>
  <si>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</si>
  <si>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</si>
  <si>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</si>
  <si>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</si>
  <si>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</si>
  <si>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</si>
  <si>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</si>
  <si>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</si>
  <si>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</si>
  <si>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</si>
  <si>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</si>
  <si>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</si>
  <si>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</si>
  <si>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</si>
  <si>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</si>
  <si>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</si>
  <si>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</si>
  <si>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</si>
  <si>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</si>
  <si>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</si>
  <si>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</si>
  <si>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</si>
  <si>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</si>
  <si>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</si>
  <si>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</si>
  <si>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</si>
  <si>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</si>
  <si>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</si>
  <si>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</si>
  <si>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</si>
  <si>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</si>
  <si>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</si>
  <si>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</si>
  <si>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</si>
  <si>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</si>
  <si>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</si>
  <si>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</si>
  <si>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</si>
  <si>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</si>
  <si>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</si>
  <si>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</si>
  <si>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</si>
  <si>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</si>
  <si>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</si>
  <si>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</si>
  <si>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</si>
  <si>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</si>
  <si>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</si>
  <si>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</si>
  <si>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</si>
  <si>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</si>
  <si>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</si>
  <si>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</si>
  <si>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</si>
  <si>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</si>
  <si>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</si>
  <si>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</si>
  <si>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</si>
  <si>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</si>
  <si>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</si>
  <si>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</si>
  <si>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</si>
  <si>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</si>
  <si>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</si>
  <si>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</si>
  <si>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</si>
  <si>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</si>
  <si>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</si>
  <si>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</si>
  <si>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</si>
  <si>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</si>
  <si>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</si>
  <si>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</si>
  <si>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</si>
  <si>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</si>
  <si>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</si>
  <si>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</si>
  <si>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</si>
  <si>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</si>
  <si>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</si>
  <si>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</si>
  <si>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</si>
  <si>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</si>
  <si>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</si>
  <si>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</si>
  <si>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</si>
  <si>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</si>
  <si>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</si>
  <si>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</si>
  <si>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</si>
  <si>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</si>
  <si>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</si>
  <si>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</si>
  <si>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</si>
  <si>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</si>
  <si>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</si>
  <si>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</si>
  <si>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</si>
  <si>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</si>
  <si>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</si>
  <si>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</si>
  <si>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</si>
  <si>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</si>
  <si>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</si>
  <si>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</si>
  <si>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</si>
  <si>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</si>
  <si>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</si>
  <si>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</si>
  <si>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</si>
  <si>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</si>
  <si>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</si>
  <si>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</si>
  <si>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</si>
  <si>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</si>
  <si>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</si>
  <si>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</si>
  <si>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</si>
  <si>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</si>
  <si>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</si>
  <si>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</si>
  <si>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</si>
  <si>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</si>
  <si>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</si>
  <si>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</si>
  <si>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</si>
  <si>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</si>
  <si>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</si>
  <si>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</si>
  <si>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</si>
  <si>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</si>
  <si>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</si>
  <si>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</si>
  <si>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</si>
  <si>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</si>
  <si>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</si>
  <si>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</si>
  <si>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</si>
  <si>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</si>
  <si>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</si>
  <si>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</si>
  <si>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</si>
  <si>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</si>
  <si>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</si>
  <si>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</si>
  <si>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</si>
  <si>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</si>
  <si>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</si>
  <si>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</si>
  <si>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</si>
  <si>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</si>
  <si>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</si>
  <si>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</si>
  <si>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</si>
  <si>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</si>
  <si>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</si>
  <si>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</si>
  <si>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</si>
  <si>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</si>
  <si>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</si>
  <si>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</si>
  <si>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</si>
  <si>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</si>
  <si>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</si>
  <si>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</si>
  <si>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</si>
  <si>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</si>
  <si>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</si>
  <si>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</si>
  <si>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</si>
  <si>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</si>
  <si>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</si>
  <si>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</si>
  <si>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</si>
  <si>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</si>
  <si>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</si>
  <si>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</si>
  <si>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</si>
  <si>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</si>
  <si>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</si>
  <si>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</si>
  <si>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</si>
  <si>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</si>
  <si>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</si>
  <si>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</si>
  <si>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</si>
  <si>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</si>
  <si>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</si>
  <si>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</si>
  <si>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</si>
  <si>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</si>
  <si>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</si>
  <si>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</si>
  <si>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</si>
  <si>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</si>
  <si>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</si>
  <si>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</si>
  <si>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</si>
  <si>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</si>
  <si>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</si>
  <si>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</si>
  <si>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</si>
  <si>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</si>
  <si>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</si>
  <si>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</si>
  <si>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</si>
  <si>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</si>
  <si>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</si>
  <si>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</si>
  <si>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</si>
  <si>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</si>
  <si>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</si>
  <si>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</si>
  <si>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</si>
  <si>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</si>
  <si>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</si>
  <si>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</si>
  <si>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</si>
  <si>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</si>
  <si>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</si>
  <si>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</si>
  <si>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</si>
  <si>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</si>
  <si>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</si>
  <si>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</si>
  <si>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</si>
  <si>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</si>
  <si>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</si>
  <si>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</si>
  <si>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</si>
  <si>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</si>
  <si>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</si>
  <si>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</si>
  <si>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</si>
  <si>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</si>
  <si>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</si>
  <si>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</si>
  <si>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</si>
  <si>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</si>
  <si>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</si>
  <si>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</si>
  <si>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</si>
  <si>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</si>
  <si>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</si>
  <si>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</si>
  <si>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</si>
  <si>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</si>
  <si>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</si>
  <si>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</si>
  <si>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</si>
  <si>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</si>
  <si>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</si>
  <si>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</si>
  <si>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</si>
  <si>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</si>
  <si>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</si>
  <si>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</si>
  <si>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</si>
  <si>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</si>
  <si>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</si>
  <si>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</si>
  <si>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</si>
  <si>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</si>
  <si>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</si>
  <si>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</si>
  <si>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</si>
  <si>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</si>
  <si>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</si>
  <si>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</si>
  <si>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</si>
  <si>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</si>
  <si>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</si>
  <si>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</si>
  <si>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</si>
  <si>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</si>
  <si>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</si>
  <si>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</si>
  <si>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</si>
  <si>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</si>
  <si>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</si>
  <si>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</si>
  <si>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</si>
  <si>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</si>
  <si>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</si>
  <si>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</si>
  <si>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</si>
  <si>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</si>
  <si>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</si>
  <si>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</si>
  <si>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</si>
  <si>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</si>
  <si>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</si>
  <si>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</si>
  <si>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</si>
  <si>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</si>
  <si>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</si>
  <si>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</si>
  <si>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</si>
  <si>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</si>
  <si>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</si>
  <si>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</si>
  <si>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</si>
  <si>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</si>
  <si>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</si>
  <si>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</si>
  <si>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</si>
  <si>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</si>
  <si>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</si>
  <si>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</si>
  <si>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</si>
  <si>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</si>
  <si>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</si>
  <si>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</si>
  <si>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</si>
  <si>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</si>
  <si>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</si>
  <si>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</si>
  <si>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</si>
  <si>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</si>
  <si>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</si>
  <si>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</si>
  <si>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</si>
  <si>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</si>
  <si>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</si>
  <si>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</si>
  <si>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</si>
  <si>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</si>
  <si>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</si>
  <si>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</si>
  <si>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</si>
  <si>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</si>
  <si>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</si>
  <si>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</si>
  <si>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</si>
  <si>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</si>
  <si>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</si>
  <si>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</si>
  <si>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</si>
  <si>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</si>
  <si>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</si>
  <si>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</si>
  <si>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</si>
  <si>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</si>
  <si>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</si>
  <si>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</si>
  <si>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</si>
  <si>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</si>
  <si>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</si>
  <si>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</si>
  <si>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</si>
  <si>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</si>
  <si>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</si>
  <si>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</si>
  <si>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</si>
  <si>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</si>
  <si>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</si>
  <si>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</si>
  <si>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</si>
  <si>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</si>
  <si>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</si>
  <si>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</si>
  <si>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</si>
  <si>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</si>
  <si>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</si>
  <si>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</si>
  <si>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</si>
  <si>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</si>
  <si>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</si>
  <si>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</si>
  <si>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</si>
  <si>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</si>
  <si>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</si>
  <si>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</si>
  <si>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</si>
  <si>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</si>
  <si>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</si>
  <si>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</si>
  <si>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</si>
  <si>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</si>
  <si>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</si>
  <si>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</si>
  <si>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</si>
  <si>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</si>
  <si>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</si>
  <si>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</si>
  <si>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</si>
  <si>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</si>
  <si>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</si>
  <si>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</si>
  <si>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</si>
  <si>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</si>
  <si>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</si>
  <si>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</si>
  <si>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</si>
  <si>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</si>
  <si>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</si>
  <si>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</si>
  <si>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</si>
  <si>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</si>
  <si>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</si>
  <si>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</si>
  <si>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</si>
  <si>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</si>
  <si>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</si>
  <si>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</si>
  <si>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</si>
  <si>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</si>
  <si>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</si>
  <si>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</si>
  <si>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</si>
  <si>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</si>
  <si>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</si>
  <si>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</si>
  <si>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</si>
  <si>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</si>
  <si>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</si>
  <si>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</si>
  <si>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</si>
  <si>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</si>
  <si>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</si>
  <si>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</si>
  <si>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</si>
  <si>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</si>
  <si>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</si>
  <si>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</si>
  <si>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</si>
  <si>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</si>
  <si>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</si>
  <si>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</si>
  <si>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</si>
  <si>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</si>
  <si>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</si>
  <si>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</si>
  <si>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</si>
  <si>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</si>
  <si>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</si>
  <si>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</si>
  <si>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</si>
  <si>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</si>
  <si>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</si>
  <si>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</si>
  <si>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</si>
  <si>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</si>
  <si>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</si>
  <si>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</si>
  <si>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</si>
  <si>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</si>
  <si>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</si>
  <si>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</si>
  <si>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</si>
  <si>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</si>
  <si>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</si>
  <si>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</si>
  <si>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</si>
  <si>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</si>
  <si>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</si>
  <si>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</si>
  <si>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</si>
  <si>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</si>
  <si>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</si>
  <si>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</si>
  <si>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</si>
  <si>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</si>
  <si>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</si>
  <si>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</si>
  <si>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</si>
  <si>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</si>
  <si>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</si>
  <si>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</si>
  <si>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</si>
  <si>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</si>
  <si>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</si>
  <si>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</si>
  <si>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</si>
  <si>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</si>
  <si>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</si>
  <si>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</si>
  <si>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</si>
  <si>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</si>
  <si>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</si>
  <si>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</si>
  <si>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</si>
  <si>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</si>
  <si>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</si>
  <si>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</si>
  <si>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</si>
  <si>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</si>
  <si>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</si>
  <si>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</si>
  <si>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</si>
  <si>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</si>
  <si>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</si>
  <si>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</si>
  <si>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</si>
  <si>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</si>
  <si>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</si>
  <si>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</si>
  <si>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</si>
  <si>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</si>
  <si>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</si>
  <si>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</si>
  <si>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</si>
  <si>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</si>
  <si>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</si>
  <si>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</si>
  <si>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</si>
  <si>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</si>
  <si>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</si>
  <si>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</si>
  <si>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</si>
  <si>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</si>
  <si>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</si>
  <si>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</si>
  <si>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</si>
  <si>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</si>
  <si>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</si>
  <si>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</si>
  <si>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</si>
  <si>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</si>
  <si>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</si>
  <si>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</si>
  <si>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</si>
  <si>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</si>
  <si>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</si>
  <si>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</si>
  <si>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</si>
  <si>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</si>
  <si>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</si>
  <si>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</si>
  <si>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</si>
  <si>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</si>
  <si>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</si>
  <si>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</si>
  <si>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</si>
  <si>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</si>
  <si>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</si>
  <si>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</si>
  <si>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</si>
  <si>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</si>
  <si>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</si>
  <si>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</si>
  <si>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</si>
  <si>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</si>
  <si>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</si>
  <si>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</si>
  <si>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</si>
  <si>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</si>
  <si>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</si>
  <si>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</si>
  <si>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</si>
  <si>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</si>
  <si>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</si>
  <si>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</si>
  <si>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</si>
  <si>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</si>
  <si>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</si>
  <si>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</si>
  <si>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</si>
  <si>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</si>
  <si>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</si>
  <si>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</si>
  <si>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</si>
  <si>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</si>
  <si>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</si>
  <si>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</si>
  <si>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</si>
  <si>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</si>
  <si>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</si>
  <si>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</si>
  <si>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</si>
  <si>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</si>
  <si>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</si>
  <si>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</si>
  <si>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</si>
  <si>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</si>
  <si>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</si>
  <si>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</si>
  <si>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</si>
  <si>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</si>
  <si>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</si>
  <si>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</si>
  <si>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</si>
  <si>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</si>
  <si>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</si>
  <si>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</si>
  <si>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</si>
  <si>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</si>
  <si>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</si>
  <si>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</si>
  <si>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</si>
  <si>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</si>
  <si>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</si>
  <si>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</si>
  <si>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</si>
  <si>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</si>
  <si>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</si>
  <si>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</si>
  <si>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</si>
  <si>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</si>
  <si>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</si>
  <si>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</si>
  <si>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</si>
  <si>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</si>
  <si>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</si>
  <si>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</si>
  <si>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</si>
  <si>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</si>
  <si>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</si>
  <si>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</si>
  <si>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</si>
  <si>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</si>
  <si>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</si>
  <si>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</si>
  <si>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</si>
  <si>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</si>
  <si>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</si>
  <si>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</si>
  <si>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</si>
  <si>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</si>
  <si>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</si>
  <si>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</si>
  <si>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</si>
  <si>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</si>
  <si>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</si>
  <si>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</si>
  <si>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</si>
  <si>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</si>
  <si>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</si>
  <si>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</si>
  <si>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</si>
  <si>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</si>
  <si>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</si>
  <si>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</si>
  <si>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</si>
  <si>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</si>
  <si>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</si>
  <si>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</si>
  <si>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</si>
  <si>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</si>
  <si>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</si>
  <si>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</si>
  <si>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</si>
  <si>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</si>
  <si>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</si>
  <si>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</si>
  <si>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</si>
  <si>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</si>
  <si>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</si>
  <si>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</si>
  <si>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</si>
  <si>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</si>
  <si>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</si>
  <si>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</si>
  <si>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</si>
  <si>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</si>
  <si>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</si>
  <si>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</si>
  <si>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</si>
  <si>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</si>
  <si>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</si>
  <si>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</si>
  <si>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</si>
  <si>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</si>
  <si>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</si>
  <si>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</si>
  <si>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</si>
  <si>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</si>
  <si>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</si>
  <si>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</si>
  <si>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</si>
  <si>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</si>
  <si>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</si>
  <si>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</si>
  <si>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</si>
  <si>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</si>
  <si>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</si>
  <si>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</si>
  <si>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</si>
  <si>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</si>
  <si>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</si>
  <si>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</si>
  <si>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</si>
  <si>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</si>
  <si>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</si>
  <si>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</si>
  <si>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</si>
  <si>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</si>
  <si>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</si>
  <si>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</si>
  <si>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</si>
  <si>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</si>
  <si>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</si>
  <si>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</si>
  <si>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</si>
  <si>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</si>
  <si>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</si>
  <si>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</si>
  <si>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</si>
  <si>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</si>
  <si>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</si>
  <si>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</si>
  <si>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</si>
  <si>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</si>
  <si>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</si>
  <si>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</si>
  <si>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</si>
  <si>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</si>
  <si>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</si>
  <si>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</si>
  <si>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</si>
  <si>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</si>
  <si>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</si>
  <si>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</si>
  <si>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</si>
  <si>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</si>
  <si>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</si>
  <si>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</si>
  <si>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</si>
  <si>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</si>
  <si>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</si>
  <si>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</si>
  <si>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</si>
  <si>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</si>
  <si>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</si>
  <si>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</si>
  <si>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</si>
  <si>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</si>
  <si>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</si>
  <si>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</si>
  <si>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</si>
  <si>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</si>
  <si>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</si>
  <si>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</si>
  <si>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</si>
  <si>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</si>
  <si>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</si>
  <si>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</si>
  <si>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</si>
  <si>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</si>
  <si>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</si>
  <si>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</si>
  <si>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</si>
  <si>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</si>
  <si>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</si>
  <si>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</si>
  <si>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</si>
  <si>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</si>
  <si>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</si>
  <si>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</si>
  <si>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</si>
  <si>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</si>
  <si>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</si>
  <si>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</si>
  <si>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</si>
  <si>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</si>
  <si>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</si>
  <si>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</si>
  <si>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</si>
  <si>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</si>
  <si>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</si>
  <si>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</si>
  <si>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</si>
  <si>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</si>
  <si>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</si>
  <si>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</si>
  <si>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</si>
  <si>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</si>
  <si>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</si>
  <si>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</si>
  <si>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</si>
  <si>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</si>
  <si>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</si>
  <si>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</si>
  <si>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</si>
  <si>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</si>
  <si>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</si>
  <si>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</si>
  <si>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</si>
  <si>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</si>
  <si>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</si>
  <si>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</si>
  <si>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</si>
  <si>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</si>
  <si>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</si>
  <si>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</si>
  <si>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</si>
  <si>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</si>
  <si>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</si>
  <si>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</si>
  <si>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</si>
  <si>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</si>
  <si>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</si>
  <si>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</si>
  <si>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</si>
  <si>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</si>
  <si>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</si>
  <si>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</si>
  <si>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</si>
  <si>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</si>
  <si>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</si>
  <si>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</si>
  <si>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</si>
  <si>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</si>
  <si>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</si>
  <si>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</si>
  <si>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</si>
  <si>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</si>
  <si>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</si>
  <si>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</si>
  <si>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</si>
  <si>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</si>
  <si>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</si>
  <si>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</si>
  <si>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</si>
  <si>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</si>
  <si>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</si>
  <si>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</si>
  <si>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</si>
  <si>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</si>
  <si>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</si>
  <si>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</si>
  <si>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</si>
  <si>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</si>
  <si>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</si>
  <si>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</si>
  <si>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</si>
  <si>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</si>
  <si>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</si>
  <si>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</si>
  <si>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</si>
  <si>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</si>
  <si>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</si>
  <si>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</si>
  <si>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</si>
  <si>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</si>
  <si>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</si>
  <si>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</si>
  <si>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</si>
  <si>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</si>
  <si>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</si>
  <si>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</si>
  <si>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</si>
  <si>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</si>
  <si>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</si>
  <si>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</si>
  <si>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</si>
  <si>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</si>
  <si>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</si>
  <si>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</si>
  <si>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</si>
  <si>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</si>
  <si>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</si>
  <si>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</si>
  <si>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</si>
  <si>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</si>
  <si>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</si>
  <si>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</si>
  <si>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</si>
  <si>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</si>
  <si>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</si>
  <si>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</si>
  <si>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</si>
  <si>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</si>
  <si>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</si>
  <si>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</si>
  <si>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</si>
  <si>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</si>
  <si>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</si>
  <si>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</si>
  <si>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</si>
  <si>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</si>
  <si>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</si>
  <si>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</si>
  <si>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</si>
  <si>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</si>
  <si>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</si>
  <si>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</si>
  <si>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</si>
  <si>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</si>
  <si>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</si>
  <si>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</si>
  <si>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</si>
  <si>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</si>
  <si>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</si>
  <si>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</si>
  <si>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</si>
  <si>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</si>
  <si>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</si>
  <si>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</si>
  <si>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</si>
  <si>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</si>
  <si>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</si>
  <si>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</si>
  <si>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</si>
  <si>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</si>
  <si>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</si>
  <si>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</si>
  <si>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</si>
  <si>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</si>
  <si>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</si>
  <si>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</si>
  <si>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</si>
  <si>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</si>
  <si>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</si>
  <si>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</si>
  <si>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</si>
  <si>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</si>
  <si>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</si>
  <si>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</si>
  <si>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</si>
  <si>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</si>
  <si>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</si>
  <si>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</si>
  <si>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</si>
  <si>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</si>
  <si>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</si>
  <si>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</si>
  <si>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</si>
  <si>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</si>
  <si>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</si>
  <si>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</si>
  <si>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</si>
  <si>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</si>
  <si>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</si>
  <si>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</si>
  <si>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</si>
  <si>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</si>
  <si>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</si>
  <si>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</si>
  <si>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</si>
  <si>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</si>
  <si>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</si>
  <si>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</si>
  <si>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</si>
  <si>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</si>
  <si>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</si>
  <si>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</si>
  <si>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</si>
  <si>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</si>
  <si>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</si>
  <si>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</si>
  <si>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</si>
  <si>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</si>
  <si>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</si>
  <si>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</si>
  <si>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</si>
  <si>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</si>
  <si>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</si>
  <si>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</si>
  <si>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</si>
  <si>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</si>
  <si>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</si>
  <si>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</si>
  <si>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</si>
  <si>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</si>
  <si>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</si>
  <si>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</si>
  <si>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</si>
  <si>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</si>
  <si>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</si>
  <si>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</si>
  <si>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</si>
  <si>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</si>
  <si>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</si>
  <si>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</si>
  <si>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</si>
  <si>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</si>
  <si>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</si>
  <si>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</si>
  <si>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</si>
  <si>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</si>
  <si>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</si>
  <si>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</si>
  <si>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</si>
  <si>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</si>
  <si>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</si>
  <si>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</si>
  <si>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</si>
  <si>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</si>
  <si>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</si>
  <si>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</si>
  <si>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</si>
  <si>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</si>
  <si>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</si>
  <si>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</si>
  <si>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</si>
  <si>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</si>
  <si>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</si>
  <si>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</si>
  <si>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</si>
  <si>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</si>
  <si>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</si>
  <si>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</si>
  <si>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</si>
  <si>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</si>
  <si>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</si>
  <si>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</si>
  <si>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</si>
  <si>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</si>
  <si>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</si>
  <si>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</si>
  <si>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</si>
  <si>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</si>
  <si>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</si>
  <si>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</si>
  <si>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</si>
  <si>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</si>
  <si>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</si>
  <si>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</si>
  <si>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</si>
  <si>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</si>
  <si>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</si>
  <si>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</si>
  <si>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</si>
  <si>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</si>
  <si>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</si>
  <si>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</si>
  <si>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</si>
  <si>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</si>
  <si>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</si>
  <si>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</si>
  <si>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</si>
  <si>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</si>
  <si>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</si>
  <si>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</si>
  <si>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</si>
  <si>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</si>
  <si>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</si>
  <si>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</si>
  <si>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</si>
  <si>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</si>
  <si>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</si>
  <si>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</si>
  <si>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</si>
  <si>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</si>
  <si>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</si>
  <si>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</si>
  <si>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</si>
  <si>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</si>
  <si>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</si>
  <si>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</si>
  <si>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</si>
  <si>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</si>
  <si>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</si>
  <si>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</si>
  <si>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</si>
  <si>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</si>
  <si>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</si>
  <si>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</si>
  <si>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</si>
  <si>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</si>
  <si>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</si>
  <si>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</si>
  <si>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</si>
  <si>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</si>
  <si>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</si>
  <si>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</si>
  <si>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</si>
  <si>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</si>
  <si>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</si>
  <si>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</si>
  <si>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</si>
  <si>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</si>
  <si>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</si>
  <si>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</si>
  <si>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</si>
  <si>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</si>
  <si>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</si>
  <si>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</si>
  <si>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</si>
  <si>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</si>
  <si>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</si>
  <si>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</si>
  <si>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</si>
  <si>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</si>
  <si>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</si>
  <si>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</si>
  <si>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</si>
  <si>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</si>
  <si>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</si>
  <si>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</si>
  <si>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</si>
  <si>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</si>
  <si>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</si>
  <si>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</si>
  <si>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</si>
  <si>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</si>
  <si>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</si>
  <si>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</si>
  <si>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</si>
  <si>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</si>
  <si>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</si>
  <si>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</si>
  <si>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</si>
  <si>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</si>
  <si>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</si>
  <si>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</si>
  <si>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</si>
  <si>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</si>
  <si>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</si>
  <si>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</si>
  <si>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</si>
  <si>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</si>
  <si>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</si>
  <si>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</si>
  <si>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</si>
  <si>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</si>
  <si>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</si>
  <si>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</si>
  <si>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</si>
  <si>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</si>
  <si>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</si>
  <si>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</si>
  <si>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</si>
  <si>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</si>
  <si>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</si>
  <si>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</si>
  <si>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</si>
  <si>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</si>
  <si>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</si>
  <si>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</si>
  <si>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</si>
  <si>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</si>
  <si>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</si>
  <si>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</si>
  <si>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</si>
  <si>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</si>
  <si>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</si>
  <si>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</si>
  <si>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</si>
  <si>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</si>
  <si>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</si>
  <si>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</si>
  <si>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</si>
  <si>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</si>
  <si>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</si>
  <si>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</si>
  <si>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</si>
  <si>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</si>
  <si>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</si>
  <si>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</si>
  <si>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</si>
  <si>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</si>
  <si>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</si>
  <si>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</si>
  <si>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</si>
  <si>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</si>
  <si>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</si>
  <si>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</si>
  <si>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</si>
  <si>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</si>
  <si>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</si>
  <si>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</si>
  <si>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</si>
  <si>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</si>
  <si>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</si>
  <si>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</si>
  <si>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</si>
  <si>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</si>
  <si>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</si>
  <si>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</si>
  <si>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</si>
  <si>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</si>
  <si>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</si>
  <si>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</si>
  <si>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</si>
  <si>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</si>
  <si>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</si>
  <si>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</si>
  <si>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</si>
  <si>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</si>
  <si>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</si>
  <si>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</si>
  <si>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</si>
  <si>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</si>
  <si>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</si>
  <si>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</si>
  <si>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</si>
  <si>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</si>
  <si>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</si>
  <si>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</si>
  <si>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</si>
  <si>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</si>
  <si>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</si>
  <si>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</si>
  <si>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</si>
  <si>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</si>
  <si>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</si>
  <si>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</si>
  <si>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</si>
  <si>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</si>
  <si>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</si>
  <si>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</si>
  <si>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</si>
  <si>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</si>
  <si>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</si>
  <si>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</si>
  <si>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</si>
  <si>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</si>
  <si>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</si>
  <si>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</si>
  <si>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</si>
  <si>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</si>
  <si>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</si>
  <si>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</si>
  <si>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</si>
  <si>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</si>
  <si>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</si>
  <si>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</si>
  <si>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</si>
  <si>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</si>
  <si>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</si>
  <si>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</si>
  <si>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</si>
  <si>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</si>
  <si>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</si>
  <si>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</si>
  <si>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</si>
  <si>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</si>
  <si>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</si>
  <si>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</si>
  <si>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</si>
  <si>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</si>
  <si>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</si>
  <si>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</si>
  <si>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</si>
  <si>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</si>
  <si>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</si>
  <si>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</si>
  <si>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</si>
  <si>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</si>
  <si>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</si>
  <si>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</si>
  <si>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</si>
  <si>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</si>
  <si>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</si>
  <si>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</si>
  <si>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</si>
  <si>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</si>
  <si>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</si>
  <si>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</si>
  <si>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</si>
  <si>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</si>
  <si>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</si>
  <si>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</si>
  <si>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</si>
  <si>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</si>
  <si>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</si>
  <si>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</si>
  <si>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</si>
  <si>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</si>
  <si>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</si>
  <si>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</si>
  <si>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</si>
  <si>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</si>
  <si>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</si>
  <si>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</si>
  <si>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</si>
  <si>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</si>
  <si>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</si>
  <si>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</si>
  <si>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</si>
  <si>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</si>
  <si>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</si>
  <si>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</si>
  <si>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</si>
  <si>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</si>
  <si>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</si>
  <si>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</si>
  <si>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</si>
  <si>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</si>
  <si>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</si>
  <si>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</si>
  <si>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</si>
  <si>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</si>
  <si>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</si>
  <si>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</si>
  <si>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</si>
  <si>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</si>
  <si>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</si>
  <si>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</si>
  <si>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</si>
  <si>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</si>
  <si>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</si>
  <si>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</si>
  <si>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</si>
  <si>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</si>
  <si>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</si>
  <si>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</si>
  <si>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</si>
  <si>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</si>
  <si>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</si>
  <si>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</si>
  <si>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</si>
  <si>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</si>
  <si>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</si>
  <si>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</si>
  <si>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</si>
  <si>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</si>
  <si>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</si>
  <si>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</si>
  <si>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</si>
  <si>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</si>
  <si>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</si>
  <si>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</si>
  <si>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</si>
  <si>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</si>
  <si>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</si>
  <si>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</si>
  <si>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</si>
  <si>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</si>
  <si>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</si>
  <si>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</si>
  <si>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</si>
  <si>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</si>
  <si>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</si>
  <si>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</si>
  <si>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</si>
  <si>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</si>
  <si>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</si>
  <si>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</si>
  <si>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</si>
  <si>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</si>
  <si>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</si>
  <si>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</si>
  <si>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</si>
  <si>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</si>
  <si>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</si>
  <si>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</si>
  <si>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</si>
  <si>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</si>
  <si>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</si>
  <si>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</si>
  <si>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</si>
  <si>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</si>
  <si>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</si>
  <si>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</si>
  <si>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</si>
  <si>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</si>
  <si>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</si>
  <si>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</si>
  <si>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</si>
  <si>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</si>
  <si>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</si>
  <si>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</si>
  <si>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</si>
  <si>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</si>
  <si>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</si>
  <si>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</si>
  <si>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</si>
  <si>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</si>
  <si>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</si>
  <si>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</si>
  <si>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</si>
  <si>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</si>
  <si>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</si>
  <si>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</si>
  <si>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</si>
  <si>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</si>
  <si>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</si>
  <si>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</si>
  <si>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</si>
  <si>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</si>
  <si>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</si>
  <si>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</si>
  <si>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</si>
  <si>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</si>
  <si>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</si>
  <si>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</si>
  <si>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</si>
  <si>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</si>
  <si>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</si>
  <si>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</si>
  <si>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</si>
  <si>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</si>
  <si>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</si>
  <si>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</si>
  <si>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</si>
  <si>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</si>
  <si>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</si>
  <si>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</si>
  <si>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</si>
  <si>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</si>
  <si>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</si>
  <si>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</si>
  <si>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</si>
  <si>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</si>
  <si>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</si>
  <si>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</si>
  <si>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</si>
  <si>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</si>
  <si>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</si>
  <si>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</si>
  <si>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</si>
  <si>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</si>
  <si>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</si>
  <si>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</si>
  <si>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</si>
  <si>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</si>
  <si>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</si>
  <si>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</si>
  <si>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</si>
  <si>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</si>
  <si>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</si>
  <si>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</si>
  <si>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</si>
  <si>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</si>
  <si>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</si>
  <si>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</si>
  <si>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</si>
  <si>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</si>
  <si>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</si>
  <si>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</si>
  <si>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</si>
  <si>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</si>
  <si>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</si>
  <si>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</si>
  <si>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</si>
  <si>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</si>
  <si>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</si>
  <si>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</si>
  <si>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</si>
  <si>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</si>
  <si>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</si>
  <si>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</si>
  <si>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</si>
  <si>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</si>
  <si>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</si>
  <si>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</si>
  <si>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</si>
  <si>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</si>
  <si>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</si>
  <si>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</si>
  <si>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</si>
  <si>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</si>
  <si>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</si>
  <si>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</si>
  <si>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</si>
  <si>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</si>
  <si>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</si>
  <si>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</si>
  <si>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</si>
  <si>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</si>
  <si>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</si>
  <si>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</si>
  <si>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</si>
  <si>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</si>
  <si>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</si>
  <si>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</si>
  <si>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</si>
  <si>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</si>
  <si>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</si>
  <si>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</si>
  <si>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</si>
  <si>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</si>
  <si>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</si>
  <si>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</si>
  <si>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</si>
  <si>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</si>
  <si>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</si>
  <si>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</si>
  <si>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</si>
  <si>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</si>
  <si>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</si>
  <si>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</si>
  <si>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</si>
  <si>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</si>
  <si>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</si>
  <si>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</si>
  <si>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</si>
  <si>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</si>
  <si>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</si>
  <si>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</si>
  <si>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</si>
  <si>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</si>
  <si>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</si>
  <si>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</si>
  <si>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</si>
  <si>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</si>
  <si>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</si>
  <si>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</si>
  <si>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</si>
  <si>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</si>
  <si>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</si>
  <si>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</si>
  <si>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</si>
  <si>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</si>
  <si>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</si>
  <si>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</si>
  <si>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</si>
  <si>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</si>
  <si>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</si>
  <si>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</si>
  <si>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</si>
  <si>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</si>
  <si>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</si>
  <si>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</si>
  <si>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</si>
  <si>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</si>
  <si>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</si>
  <si>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</si>
  <si>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</si>
  <si>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</si>
  <si>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</si>
  <si>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</si>
  <si>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</si>
  <si>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</si>
  <si>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</si>
  <si>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</si>
  <si>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</si>
  <si>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</si>
  <si>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</si>
  <si>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</si>
  <si>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</si>
  <si>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</si>
  <si>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</si>
  <si>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</si>
  <si>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</si>
  <si>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</si>
  <si>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</si>
  <si>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</si>
  <si>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</si>
  <si>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</si>
  <si>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</si>
  <si>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</si>
  <si>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</si>
  <si>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</si>
  <si>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</si>
  <si>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</si>
  <si>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</si>
  <si>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</si>
  <si>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</si>
  <si>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</si>
  <si>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</si>
  <si>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</si>
  <si>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</si>
  <si>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</si>
  <si>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</si>
  <si>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</si>
  <si>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</si>
  <si>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</si>
  <si>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</si>
  <si>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</si>
  <si>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</si>
  <si>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</si>
  <si>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</si>
  <si>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</si>
  <si>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</si>
  <si>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</si>
  <si>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</si>
  <si>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</si>
  <si>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</si>
  <si>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</si>
  <si>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</si>
  <si>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</si>
  <si>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</si>
  <si>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</si>
  <si>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</si>
  <si>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</si>
  <si>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</si>
  <si>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</si>
  <si>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</si>
  <si>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</si>
  <si>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</si>
  <si>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</si>
  <si>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</si>
  <si>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</si>
  <si>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</si>
  <si>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</si>
  <si>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</si>
  <si>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</si>
  <si>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</si>
  <si>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</si>
  <si>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</si>
  <si>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</si>
  <si>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</si>
  <si>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</si>
  <si>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</si>
  <si>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</si>
  <si>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</si>
  <si>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</si>
  <si>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</si>
  <si>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</si>
  <si>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</si>
  <si>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</si>
  <si>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</si>
  <si>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</si>
  <si>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</si>
  <si>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</si>
  <si>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</si>
  <si>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</si>
  <si>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</si>
  <si>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</si>
  <si>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</si>
  <si>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</si>
  <si>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</si>
  <si>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</si>
  <si>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</si>
  <si>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</si>
  <si>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</si>
  <si>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</si>
  <si>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</si>
  <si>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</si>
  <si>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</si>
  <si>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</si>
  <si>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</si>
  <si>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</si>
  <si>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</si>
  <si>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</si>
  <si>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</si>
  <si>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</si>
  <si>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</si>
  <si>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</si>
  <si>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</si>
  <si>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</si>
  <si>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</si>
  <si>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</si>
  <si>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</si>
  <si>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</si>
  <si>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</si>
  <si>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</si>
  <si>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</si>
  <si>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</si>
  <si>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</si>
  <si>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</si>
  <si>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</si>
  <si>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</si>
  <si>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</si>
  <si>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</si>
  <si>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</si>
  <si>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</si>
  <si>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</si>
  <si>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</si>
  <si>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</si>
  <si>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</si>
  <si>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</si>
  <si>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</si>
  <si>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</si>
  <si>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</si>
  <si>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</si>
  <si>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</si>
  <si>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</si>
  <si>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</si>
  <si>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</si>
  <si>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</si>
  <si>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</si>
  <si>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</si>
  <si>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</si>
  <si>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</si>
  <si>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</si>
  <si>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</si>
  <si>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</si>
  <si>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</si>
  <si>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</si>
  <si>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</si>
  <si>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</si>
  <si>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</si>
  <si>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</si>
  <si>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</si>
  <si>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</si>
  <si>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</si>
  <si>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</si>
  <si>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</si>
  <si>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</si>
  <si>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</si>
  <si>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</si>
  <si>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</si>
  <si>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</si>
  <si>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</si>
  <si>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</si>
  <si>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</si>
  <si>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</si>
  <si>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</si>
  <si>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</si>
  <si>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</si>
  <si>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</si>
  <si>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</si>
  <si>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</si>
  <si>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</si>
  <si>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</si>
  <si>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</si>
  <si>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</si>
  <si>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</si>
  <si>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</si>
  <si>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</si>
  <si>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</si>
  <si>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</si>
  <si>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</si>
  <si>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</si>
  <si>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</si>
  <si>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</si>
  <si>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</si>
  <si>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</si>
  <si>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</si>
  <si>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</si>
  <si>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</si>
  <si>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</si>
  <si>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</si>
  <si>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</si>
  <si>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</si>
  <si>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</si>
  <si>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</si>
  <si>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</si>
  <si>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</si>
  <si>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</si>
  <si>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</si>
  <si>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</si>
  <si>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</si>
  <si>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</si>
  <si>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</si>
  <si>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</si>
  <si>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</si>
  <si>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</si>
  <si>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</si>
  <si>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</si>
  <si>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</si>
  <si>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</si>
  <si>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</si>
  <si>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</si>
  <si>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</si>
  <si>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</si>
  <si>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</si>
  <si>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</si>
  <si>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</si>
  <si>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</si>
  <si>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</si>
  <si>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</si>
  <si>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</si>
  <si>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</si>
  <si>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</si>
  <si>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</si>
  <si>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</si>
  <si>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</si>
  <si>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</si>
  <si>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</si>
  <si>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</si>
  <si>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</si>
  <si>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</si>
  <si>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</si>
  <si>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</si>
  <si>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</si>
  <si>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</si>
  <si>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</si>
  <si>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</si>
  <si>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</si>
  <si>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</si>
  <si>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</si>
  <si>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</si>
  <si>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</si>
  <si>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</si>
  <si>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</si>
  <si>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</si>
  <si>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</si>
  <si>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</si>
  <si>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</si>
  <si>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</si>
  <si>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</si>
  <si>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</si>
  <si>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</si>
  <si>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</si>
  <si>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</si>
  <si>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</si>
  <si>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</si>
  <si>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</si>
  <si>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</si>
  <si>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</si>
  <si>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</si>
  <si>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</si>
  <si>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</si>
  <si>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</si>
  <si>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</si>
  <si>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</si>
  <si>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</si>
  <si>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</si>
  <si>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</si>
  <si>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</si>
  <si>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</si>
  <si>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</si>
  <si>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</si>
  <si>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</si>
  <si>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</si>
  <si>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</si>
  <si>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</si>
  <si>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</si>
  <si>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</si>
  <si>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</si>
  <si>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</si>
  <si>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</si>
  <si>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</si>
  <si>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</si>
  <si>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</si>
  <si>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</si>
  <si>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</si>
  <si>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</si>
  <si>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</si>
  <si>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</si>
  <si>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</si>
  <si>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</si>
  <si>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</si>
  <si>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</si>
  <si>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</si>
  <si>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</si>
  <si>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</si>
  <si>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</si>
  <si>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</si>
  <si>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</si>
  <si>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</si>
  <si>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</si>
  <si>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</si>
  <si>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</si>
  <si>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</si>
  <si>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</si>
  <si>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</si>
  <si>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</si>
  <si>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</si>
  <si>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</si>
  <si>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</si>
  <si>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</si>
  <si>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</si>
  <si>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</si>
  <si>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</si>
  <si>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</si>
  <si>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</si>
  <si>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</si>
  <si>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</si>
  <si>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</si>
  <si>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</si>
  <si>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</si>
  <si>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</si>
  <si>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</si>
  <si>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</si>
  <si>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</si>
  <si>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</si>
  <si>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</si>
  <si>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</si>
  <si>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</si>
  <si>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</si>
  <si>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</si>
  <si>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</si>
  <si>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</si>
  <si>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</si>
  <si>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</si>
  <si>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</si>
  <si>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</si>
  <si>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</si>
  <si>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</si>
  <si>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</si>
  <si>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</si>
  <si>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</si>
  <si>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</si>
  <si>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</si>
  <si>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</si>
  <si>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</si>
  <si>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</si>
  <si>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</si>
  <si>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</si>
  <si>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</si>
  <si>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</si>
  <si>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</si>
  <si>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</si>
  <si>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</si>
  <si>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</si>
  <si>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</si>
  <si>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</si>
  <si>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</si>
  <si>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</si>
  <si>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</si>
  <si>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</si>
  <si>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</si>
  <si>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</si>
  <si>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</si>
  <si>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</si>
  <si>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</si>
  <si>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</si>
  <si>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</si>
  <si>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</si>
  <si>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</si>
  <si>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</si>
  <si>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</si>
  <si>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</si>
  <si>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</si>
  <si>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</si>
  <si>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</si>
  <si>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</si>
  <si>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</si>
  <si>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</si>
  <si>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</si>
  <si>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</si>
  <si>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</si>
  <si>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</si>
  <si>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</si>
  <si>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</si>
  <si>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</si>
  <si>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</si>
  <si>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</si>
  <si>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</si>
  <si>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</si>
  <si>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</si>
  <si>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</si>
  <si>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</si>
  <si>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</si>
  <si>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</si>
  <si>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</si>
  <si>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</si>
  <si>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</si>
  <si>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</si>
  <si>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</si>
  <si>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</si>
  <si>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</si>
  <si>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</si>
  <si>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</si>
  <si>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</si>
  <si>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</si>
  <si>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</si>
  <si>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</si>
  <si>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</si>
  <si>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</si>
  <si>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</si>
  <si>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</si>
  <si>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</si>
  <si>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</si>
  <si>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</si>
  <si>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</si>
  <si>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</si>
  <si>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</si>
  <si>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</si>
  <si>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</si>
  <si>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</si>
  <si>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</si>
  <si>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</si>
  <si>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</si>
  <si>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</si>
  <si>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</si>
  <si>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</si>
  <si>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</si>
  <si>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</si>
  <si>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</si>
  <si>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</si>
  <si>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</si>
  <si>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</si>
  <si>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</si>
  <si>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</si>
  <si>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</si>
  <si>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</si>
  <si>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</si>
  <si>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</si>
  <si>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</si>
  <si>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</si>
  <si>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</si>
  <si>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</si>
  <si>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</si>
  <si>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</si>
  <si>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</si>
  <si>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</si>
  <si>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</si>
  <si>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</si>
  <si>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</si>
  <si>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</si>
  <si>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</si>
  <si>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</si>
  <si>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</si>
  <si>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</si>
  <si>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</si>
  <si>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</si>
  <si>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</si>
  <si>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</si>
  <si>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</si>
  <si>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</si>
  <si>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</si>
  <si>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</si>
  <si>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</si>
  <si>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</si>
  <si>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</si>
  <si>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</si>
  <si>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</si>
  <si>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</si>
  <si>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</si>
  <si>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</si>
  <si>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</si>
  <si>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</si>
  <si>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</si>
  <si>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</si>
  <si>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</si>
  <si>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</si>
  <si>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</si>
  <si>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</si>
  <si>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</si>
  <si>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</si>
  <si>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</si>
  <si>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</si>
  <si>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</si>
  <si>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</si>
  <si>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</si>
  <si>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</si>
  <si>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</si>
  <si>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</si>
  <si>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</si>
  <si>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</si>
  <si>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</si>
  <si>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</si>
  <si>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</si>
  <si>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</si>
  <si>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</si>
  <si>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</si>
  <si>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</si>
  <si>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</si>
  <si>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</si>
  <si>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</si>
  <si>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</si>
  <si>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</si>
  <si>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</si>
  <si>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</si>
  <si>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</si>
  <si>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</si>
  <si>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</si>
  <si>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</si>
  <si>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</si>
  <si>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</si>
  <si>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</si>
  <si>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</si>
  <si>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</si>
  <si>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</si>
  <si>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</si>
  <si>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</si>
  <si>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</si>
  <si>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</si>
  <si>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</si>
  <si>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</si>
  <si>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</si>
  <si>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</si>
  <si>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</si>
  <si>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</si>
  <si>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</si>
  <si>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</si>
  <si>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</si>
  <si>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</si>
  <si>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</si>
  <si>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</si>
  <si>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</si>
  <si>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</si>
  <si>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</si>
  <si>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</si>
  <si>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</si>
  <si>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</si>
  <si>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</si>
  <si>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</si>
  <si>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</si>
  <si>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</si>
  <si>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</si>
  <si>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</si>
  <si>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</si>
  <si>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</si>
  <si>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</si>
  <si>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</si>
  <si>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</si>
  <si>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</si>
  <si>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</si>
  <si>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</si>
  <si>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</si>
  <si>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</si>
  <si>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</si>
  <si>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</si>
  <si>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</si>
  <si>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</si>
  <si>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</si>
  <si>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</si>
  <si>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</si>
  <si>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</si>
  <si>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</si>
  <si>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</si>
  <si>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</si>
  <si>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</si>
  <si>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</si>
  <si>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</si>
  <si>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</si>
  <si>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</si>
  <si>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</si>
  <si>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</si>
  <si>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</si>
  <si>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</si>
  <si>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</si>
  <si>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</si>
  <si>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</si>
  <si>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</si>
  <si>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</si>
  <si>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</si>
  <si>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</si>
  <si>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</si>
  <si>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</si>
  <si>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</si>
  <si>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</si>
  <si>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</si>
  <si>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</si>
  <si>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</si>
  <si>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</si>
  <si>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</si>
  <si>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</si>
  <si>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</si>
  <si>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</si>
  <si>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</si>
  <si>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</si>
  <si>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</si>
  <si>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</si>
  <si>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</si>
  <si>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</si>
  <si>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</si>
  <si>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</si>
  <si>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</si>
  <si>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</si>
  <si>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</si>
  <si>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</si>
  <si>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</si>
  <si>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</si>
  <si>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</si>
  <si>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</si>
  <si>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</si>
  <si>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</si>
  <si>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</si>
  <si>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</si>
  <si>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</si>
  <si>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</si>
  <si>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</si>
  <si>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</si>
  <si>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</si>
  <si>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</si>
  <si>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</si>
  <si>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</si>
  <si>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</si>
  <si>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</si>
  <si>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</si>
  <si>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</si>
  <si>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</si>
  <si>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</si>
  <si>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</si>
  <si>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</si>
  <si>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</si>
  <si>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</si>
  <si>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</si>
  <si>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</si>
  <si>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</si>
  <si>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</si>
  <si>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</si>
  <si>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</si>
  <si>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</si>
  <si>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</si>
  <si>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</si>
  <si>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</si>
  <si>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</si>
  <si>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</si>
  <si>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</si>
  <si>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</si>
  <si>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</si>
  <si>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</si>
  <si>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</si>
  <si>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</si>
  <si>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</si>
  <si>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</si>
  <si>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</si>
  <si>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</si>
  <si>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</si>
  <si>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</si>
  <si>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</si>
  <si>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</si>
  <si>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</si>
  <si>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</si>
  <si>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</si>
  <si>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</si>
  <si>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</si>
  <si>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</si>
  <si>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</si>
  <si>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</si>
  <si>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</si>
  <si>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</si>
  <si>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</si>
  <si>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</si>
  <si>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</si>
  <si>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</si>
  <si>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</si>
  <si>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</si>
  <si>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</si>
  <si>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</si>
  <si>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</si>
  <si>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</si>
  <si>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</si>
  <si>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</si>
  <si>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</si>
  <si>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</si>
  <si>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</si>
  <si>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</si>
  <si>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</si>
  <si>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</si>
  <si>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</si>
  <si>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</si>
  <si>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</si>
  <si>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</si>
  <si>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</si>
  <si>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</si>
  <si>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</si>
  <si>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</si>
  <si>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</si>
  <si>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</si>
  <si>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</si>
  <si>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</si>
  <si>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</si>
  <si>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</si>
  <si>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</si>
  <si>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</si>
  <si>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</si>
  <si>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</si>
  <si>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</si>
  <si>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</si>
  <si>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</si>
  <si>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</si>
  <si>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</si>
  <si>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</si>
  <si>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</si>
  <si>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</si>
  <si>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</si>
  <si>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</si>
  <si>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</si>
  <si>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</si>
  <si>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</si>
  <si>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</si>
  <si>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</si>
  <si>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</si>
  <si>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</si>
  <si>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</si>
  <si>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</si>
  <si>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</si>
  <si>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</si>
  <si>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</si>
  <si>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</si>
  <si>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</si>
  <si>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</si>
  <si>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</si>
  <si>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</si>
  <si>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</si>
  <si>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</si>
  <si>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</si>
  <si>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</si>
  <si>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</si>
  <si>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</si>
  <si>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</si>
  <si>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</si>
  <si>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</si>
  <si>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</si>
  <si>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</si>
  <si>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</si>
  <si>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</si>
  <si>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</si>
  <si>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</si>
  <si>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</si>
  <si>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</si>
  <si>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</si>
  <si>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</si>
  <si>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</si>
  <si>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</si>
  <si>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</si>
  <si>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</si>
  <si>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</si>
  <si>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</si>
  <si>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</si>
  <si>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</si>
  <si>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</si>
  <si>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</si>
  <si>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</si>
  <si>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</si>
  <si>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</si>
  <si>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</si>
  <si>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</si>
  <si>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</si>
  <si>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</si>
  <si>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</si>
  <si>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</si>
  <si>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</si>
  <si>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</si>
  <si>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</si>
  <si>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</si>
  <si>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</si>
  <si>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</si>
  <si>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</si>
  <si>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</si>
  <si>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</si>
  <si>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</si>
  <si>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</si>
  <si>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</si>
  <si>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</si>
  <si>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</si>
  <si>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</si>
  <si>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</si>
  <si>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</si>
  <si>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</si>
  <si>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</si>
  <si>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</si>
  <si>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</si>
  <si>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</si>
  <si>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</si>
  <si>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</si>
  <si>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</si>
  <si>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</si>
  <si>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</si>
  <si>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</si>
  <si>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</si>
  <si>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</si>
  <si>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</si>
  <si>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</si>
  <si>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</si>
  <si>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</si>
  <si>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</si>
  <si>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</si>
  <si>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</si>
  <si>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</si>
  <si>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</si>
  <si>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</si>
  <si>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</si>
  <si>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</si>
  <si>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</si>
  <si>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</si>
  <si>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</si>
  <si>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</si>
  <si>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</si>
  <si>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</si>
  <si>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</si>
  <si>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</si>
  <si>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</si>
  <si>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</si>
  <si>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</si>
  <si>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</si>
  <si>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</si>
  <si>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</si>
  <si>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</si>
  <si>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</si>
  <si>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</si>
  <si>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</si>
  <si>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</si>
  <si>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</si>
  <si>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</si>
  <si>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</si>
  <si>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</si>
  <si>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</si>
  <si>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</si>
  <si>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</si>
  <si>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</si>
  <si>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</si>
  <si>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</si>
  <si>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</si>
  <si>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</si>
  <si>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</si>
  <si>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</si>
  <si>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</si>
  <si>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</si>
  <si>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</si>
  <si>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</si>
  <si>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</si>
  <si>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</si>
  <si>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</si>
  <si>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</si>
  <si>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</si>
  <si>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</si>
  <si>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</si>
  <si>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</si>
  <si>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</si>
  <si>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</si>
  <si>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</si>
  <si>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</si>
  <si>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</si>
  <si>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</si>
  <si>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</si>
  <si>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</si>
  <si>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</si>
  <si>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</si>
  <si>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</si>
  <si>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</si>
  <si>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</si>
  <si>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</si>
  <si>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</si>
  <si>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</si>
  <si>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</si>
  <si>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</si>
  <si>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</si>
  <si>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</si>
  <si>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</si>
  <si>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</si>
  <si>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</si>
  <si>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</si>
  <si>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</si>
  <si>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</si>
  <si>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</si>
  <si>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</si>
  <si>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</si>
  <si>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</si>
  <si>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</si>
  <si>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</si>
  <si>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</si>
  <si>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</si>
  <si>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</si>
  <si>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</si>
  <si>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</si>
  <si>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</si>
  <si>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</si>
  <si>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</si>
  <si>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</si>
  <si>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</si>
  <si>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</si>
  <si>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</si>
  <si>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</si>
  <si>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</si>
  <si>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</si>
  <si>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</si>
  <si>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</si>
  <si>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</si>
  <si>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</si>
  <si>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</si>
  <si>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</si>
  <si>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</si>
  <si>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</si>
  <si>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</si>
  <si>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</si>
  <si>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</si>
  <si>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</si>
  <si>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</si>
  <si>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</si>
  <si>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</si>
  <si>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</si>
  <si>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</si>
  <si>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</si>
  <si>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</si>
  <si>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</si>
  <si>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</si>
  <si>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</si>
  <si>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</si>
  <si>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</si>
  <si>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</si>
  <si>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</si>
  <si>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</si>
  <si>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</si>
  <si>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</si>
  <si>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</si>
  <si>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</si>
  <si>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</si>
  <si>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</si>
  <si>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</si>
  <si>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</si>
  <si>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</si>
  <si>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</si>
  <si>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</si>
  <si>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</si>
  <si>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</si>
  <si>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</si>
  <si>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</si>
  <si>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</si>
  <si>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</si>
  <si>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</si>
  <si>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</si>
  <si>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</si>
  <si>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</si>
  <si>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</si>
  <si>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</si>
  <si>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</si>
  <si>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</si>
  <si>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</si>
  <si>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</si>
  <si>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</si>
  <si>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</si>
  <si>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</si>
  <si>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</si>
  <si>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</si>
  <si>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</si>
  <si>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</si>
  <si>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</si>
  <si>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</si>
  <si>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</si>
  <si>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</si>
  <si>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</si>
  <si>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</si>
  <si>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</si>
  <si>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</si>
  <si>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</si>
  <si>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</si>
  <si>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</si>
  <si>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</si>
  <si>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</si>
  <si>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</si>
  <si>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</si>
  <si>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</si>
  <si>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</si>
  <si>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</si>
  <si>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</si>
  <si>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</si>
  <si>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</si>
  <si>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</si>
  <si>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</si>
  <si>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</si>
  <si>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</si>
  <si>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</si>
  <si>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</si>
  <si>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</si>
  <si>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</si>
  <si>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</si>
  <si>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</si>
  <si>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</si>
  <si>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</si>
  <si>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</si>
  <si>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</si>
  <si>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</si>
  <si>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</si>
  <si>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</si>
  <si>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</si>
  <si>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</si>
  <si>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</si>
  <si>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</si>
  <si>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</si>
  <si>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</si>
  <si>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</si>
  <si>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</si>
  <si>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</si>
  <si>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</si>
  <si>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</si>
  <si>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</si>
  <si>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</si>
  <si>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</si>
  <si>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</si>
  <si>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</si>
  <si>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</si>
  <si>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</si>
  <si>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</si>
  <si>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</si>
  <si>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</si>
  <si>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</si>
  <si>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</si>
  <si>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</si>
  <si>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</si>
  <si>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</si>
  <si>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</si>
  <si>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</si>
  <si>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</si>
  <si>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</si>
  <si>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</si>
  <si>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</si>
  <si>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</si>
  <si>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</si>
  <si>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</si>
  <si>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</si>
  <si>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</si>
  <si>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</si>
  <si>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</si>
  <si>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</si>
  <si>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</si>
  <si>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</si>
  <si>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</si>
  <si>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</si>
  <si>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</si>
  <si>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</si>
  <si>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</si>
  <si>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</si>
  <si>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</si>
  <si>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</si>
  <si>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</si>
  <si>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</si>
  <si>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</si>
  <si>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</si>
  <si>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</si>
  <si>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</si>
  <si>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</si>
  <si>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</si>
  <si>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</si>
  <si>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</si>
  <si>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</si>
  <si>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</si>
  <si>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</si>
  <si>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</si>
  <si>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</si>
  <si>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</si>
  <si>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</si>
  <si>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</si>
  <si>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</si>
  <si>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</si>
  <si>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</si>
  <si>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</si>
  <si>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</si>
  <si>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</si>
  <si>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</si>
  <si>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</si>
  <si>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</si>
  <si>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</si>
  <si>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</si>
  <si>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</si>
  <si>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</si>
  <si>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</si>
  <si>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</si>
  <si>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</si>
  <si>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</si>
  <si>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</si>
  <si>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</si>
  <si>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</si>
  <si>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</si>
  <si>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</si>
  <si>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</si>
  <si>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</si>
  <si>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</si>
  <si>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</si>
  <si>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</si>
  <si>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</si>
  <si>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</si>
  <si>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</si>
  <si>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</si>
  <si>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</si>
  <si>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</si>
  <si>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</si>
  <si>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</si>
  <si>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</si>
  <si>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</si>
  <si>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</si>
  <si>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</si>
  <si>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</si>
  <si>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</si>
  <si>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</si>
  <si>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</si>
  <si>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</si>
  <si>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</si>
  <si>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</si>
  <si>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</si>
  <si>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</si>
  <si>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</si>
  <si>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</si>
  <si>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</si>
  <si>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</si>
  <si>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</si>
  <si>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</si>
  <si>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</si>
  <si>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</si>
  <si>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</si>
  <si>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</si>
  <si>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</si>
  <si>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</si>
  <si>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</si>
  <si>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</si>
  <si>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</si>
  <si>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</si>
  <si>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</si>
  <si>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</si>
  <si>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</si>
  <si>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</si>
  <si>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</si>
  <si>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</si>
  <si>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</si>
  <si>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</si>
  <si>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</si>
  <si>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</si>
  <si>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</si>
  <si>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</si>
  <si>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</si>
  <si>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</si>
  <si>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</si>
  <si>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</si>
  <si>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</si>
  <si>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</si>
  <si>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</si>
  <si>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</si>
  <si>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</si>
  <si>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</si>
  <si>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</si>
  <si>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</si>
  <si>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</si>
  <si>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</si>
  <si>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</si>
  <si>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</si>
  <si>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</si>
  <si>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</si>
  <si>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</si>
  <si>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</si>
  <si>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</si>
  <si>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</si>
  <si>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</si>
  <si>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</si>
  <si>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</si>
  <si>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</si>
  <si>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</si>
  <si>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</si>
  <si>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</si>
  <si>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</si>
  <si>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</si>
  <si>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</si>
  <si>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</si>
  <si>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</si>
  <si>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</si>
  <si>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</si>
  <si>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</si>
  <si>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</si>
  <si>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</si>
  <si>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</si>
  <si>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</si>
  <si>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</si>
  <si>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</si>
  <si>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</si>
  <si>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</si>
  <si>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</si>
  <si>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</si>
  <si>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</si>
  <si>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</si>
  <si>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</si>
  <si>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</si>
  <si>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</si>
  <si>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</si>
  <si>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</si>
  <si>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</si>
  <si>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</si>
  <si>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</si>
  <si>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</si>
  <si>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</si>
  <si>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</si>
  <si>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</si>
  <si>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</si>
  <si>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</si>
  <si>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</si>
  <si>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</si>
  <si>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</si>
  <si>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</si>
  <si>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</si>
  <si>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</si>
  <si>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</si>
  <si>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</si>
  <si>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</si>
  <si>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</si>
  <si>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</si>
  <si>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</si>
  <si>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</si>
  <si>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</si>
  <si>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</si>
  <si>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</si>
  <si>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</si>
  <si>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</si>
  <si>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</si>
  <si>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</si>
  <si>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</si>
  <si>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</si>
  <si>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</si>
  <si>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</si>
  <si>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</si>
  <si>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</si>
  <si>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</si>
  <si>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</si>
  <si>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</si>
  <si>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</si>
  <si>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</si>
  <si>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</si>
  <si>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</si>
  <si>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</si>
  <si>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</si>
  <si>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</si>
  <si>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</si>
  <si>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</si>
  <si>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</si>
  <si>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</si>
  <si>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</si>
  <si>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</si>
  <si>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</si>
  <si>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</si>
  <si>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</si>
  <si>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</si>
  <si>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</si>
  <si>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</si>
  <si>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</si>
  <si>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</si>
  <si>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</si>
  <si>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</si>
  <si>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</si>
  <si>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</si>
  <si>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</si>
  <si>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</si>
  <si>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</si>
  <si>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</si>
  <si>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</si>
  <si>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</si>
  <si>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</si>
  <si>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</si>
  <si>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</si>
  <si>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</si>
  <si>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</si>
  <si>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</si>
  <si>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</si>
  <si>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</si>
  <si>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</si>
  <si>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</si>
  <si>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</si>
  <si>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</si>
  <si>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</si>
  <si>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</si>
  <si>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</si>
  <si>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</si>
  <si>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</si>
  <si>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</si>
  <si>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</si>
  <si>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</si>
  <si>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</si>
  <si>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</si>
  <si>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</si>
  <si>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</si>
  <si>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</si>
  <si>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</si>
  <si>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</si>
  <si>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</si>
  <si>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</si>
  <si>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</si>
  <si>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</si>
  <si>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</si>
  <si>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</si>
  <si>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</si>
  <si>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</si>
  <si>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</si>
  <si>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</si>
  <si>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</si>
  <si>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</si>
  <si>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</si>
  <si>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</si>
  <si>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</si>
  <si>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</si>
  <si>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</si>
  <si>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</si>
  <si>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</si>
  <si>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</si>
  <si>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</si>
  <si>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</si>
  <si>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</si>
  <si>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</si>
  <si>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</si>
  <si>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</si>
  <si>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</si>
  <si>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</si>
  <si>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</si>
  <si>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</si>
  <si>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</si>
  <si>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</si>
  <si>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</si>
  <si>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</si>
  <si>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</si>
  <si>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</si>
  <si>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</si>
  <si>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</si>
  <si>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</si>
  <si>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</si>
  <si>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</si>
  <si>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</si>
  <si>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</si>
  <si>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</si>
  <si>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</si>
  <si>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</si>
  <si>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</si>
  <si>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</si>
  <si>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</si>
  <si>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</si>
  <si>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</si>
  <si>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</si>
  <si>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</si>
  <si>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</si>
  <si>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</si>
  <si>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</si>
  <si>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</si>
  <si>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</si>
  <si>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</si>
  <si>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</si>
  <si>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</si>
  <si>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</si>
  <si>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</si>
  <si>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</si>
  <si>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</si>
  <si>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</si>
  <si>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</si>
  <si>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</si>
  <si>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</si>
  <si>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</si>
  <si>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</si>
  <si>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</si>
  <si>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</si>
  <si>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</si>
  <si>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</si>
  <si>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</si>
  <si>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</si>
  <si>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</si>
  <si>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</si>
  <si>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</si>
  <si>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</si>
  <si>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</si>
  <si>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</si>
  <si>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</si>
  <si>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</si>
  <si>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</si>
  <si>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</si>
  <si>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</si>
  <si>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</si>
  <si>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</si>
  <si>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</si>
  <si>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</si>
  <si>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</si>
  <si>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</si>
  <si>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</si>
  <si>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</si>
  <si>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</si>
  <si>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</si>
  <si>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</si>
  <si>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</si>
  <si>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</si>
  <si>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</si>
  <si>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</si>
  <si>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</si>
  <si>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</si>
  <si>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</si>
  <si>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</si>
  <si>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</si>
  <si>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</si>
  <si>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</si>
  <si>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</si>
  <si>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</si>
  <si>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</si>
  <si>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</si>
  <si>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</si>
  <si>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</si>
  <si>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</si>
  <si>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</si>
  <si>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</si>
  <si>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</si>
  <si>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</si>
  <si>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</si>
  <si>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</si>
  <si>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</si>
  <si>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</si>
  <si>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</si>
  <si>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</si>
  <si>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</si>
  <si>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</si>
  <si>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</si>
  <si>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</si>
  <si>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</si>
  <si>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</si>
  <si>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</si>
  <si>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</si>
  <si>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</si>
  <si>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</si>
  <si>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</si>
  <si>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</si>
  <si>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</si>
  <si>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</si>
  <si>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</si>
  <si>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</si>
  <si>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</si>
  <si>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</si>
  <si>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</si>
  <si>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</si>
  <si>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</si>
  <si>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</si>
  <si>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</si>
  <si>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</si>
  <si>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</si>
  <si>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</si>
  <si>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</si>
  <si>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</si>
  <si>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</si>
  <si>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</si>
  <si>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</si>
  <si>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</si>
  <si>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</si>
  <si>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</si>
  <si>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</si>
  <si>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</si>
  <si>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</si>
  <si>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</si>
  <si>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</si>
  <si>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</si>
  <si>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</si>
  <si>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</si>
  <si>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</si>
  <si>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</si>
  <si>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</si>
  <si>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</si>
  <si>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</si>
  <si>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</si>
  <si>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</si>
  <si>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</si>
  <si>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</si>
  <si>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</si>
  <si>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</si>
  <si>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</si>
  <si>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</si>
  <si>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</si>
  <si>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</si>
  <si>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</si>
  <si>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</si>
  <si>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</si>
  <si>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</si>
  <si>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</si>
  <si>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</si>
  <si>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</si>
  <si>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</si>
  <si>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</si>
  <si>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</si>
  <si>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</si>
  <si>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</si>
  <si>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</si>
  <si>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</si>
  <si>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</si>
  <si>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</si>
  <si>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</si>
  <si>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</si>
  <si>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</si>
  <si>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</si>
  <si>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</si>
  <si>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</si>
  <si>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</si>
  <si>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</si>
  <si>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</si>
  <si>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</si>
  <si>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</si>
  <si>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</si>
  <si>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</si>
  <si>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</si>
  <si>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</si>
  <si>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</si>
  <si>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</si>
  <si>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</si>
  <si>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</si>
  <si>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</si>
  <si>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</si>
  <si>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</si>
  <si>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</si>
  <si>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</si>
  <si>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</si>
  <si>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</si>
  <si>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</si>
  <si>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</si>
  <si>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</si>
  <si>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</si>
  <si>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</si>
  <si>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</si>
  <si>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</si>
  <si>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</si>
  <si>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</si>
  <si>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</si>
  <si>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</si>
  <si>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</si>
  <si>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</si>
  <si>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</si>
  <si>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</si>
  <si>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</si>
  <si>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</si>
  <si>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</si>
  <si>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</si>
  <si>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</si>
  <si>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</si>
  <si>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</si>
  <si>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</si>
  <si>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</si>
  <si>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</si>
  <si>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</si>
  <si>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</si>
  <si>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</si>
  <si>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</si>
  <si>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</si>
  <si>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</si>
  <si>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</si>
  <si>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</si>
  <si>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</si>
  <si>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</si>
  <si>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</si>
  <si>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</si>
  <si>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</si>
  <si>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</si>
  <si>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</si>
  <si>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</si>
  <si>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</si>
  <si>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</si>
  <si>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</si>
  <si>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</si>
  <si>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</si>
  <si>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</si>
  <si>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</si>
  <si>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</si>
  <si>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</si>
  <si>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</si>
  <si>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</si>
  <si>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</si>
  <si>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</si>
  <si>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</si>
  <si>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</si>
  <si>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</si>
  <si>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</si>
  <si>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</si>
  <si>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</si>
  <si>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</si>
  <si>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</si>
  <si>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</si>
  <si>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</si>
  <si>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</si>
  <si>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</si>
  <si>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</si>
  <si>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</si>
  <si>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</si>
  <si>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</si>
  <si>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</si>
  <si>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</si>
  <si>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</si>
  <si>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</si>
  <si>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</si>
  <si>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</si>
  <si>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</si>
  <si>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</si>
  <si>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</si>
  <si>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</si>
  <si>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</si>
  <si>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</si>
  <si>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</si>
  <si>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</si>
  <si>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</si>
  <si>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</si>
  <si>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</si>
  <si>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</si>
  <si>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</si>
  <si>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</si>
  <si>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</si>
  <si>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</si>
  <si>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</si>
  <si>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</si>
  <si>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</si>
  <si>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</si>
  <si>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</si>
  <si>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</si>
  <si>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</si>
  <si>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</si>
  <si>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</si>
  <si>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</si>
  <si>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</si>
  <si>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</si>
  <si>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</si>
  <si>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</si>
  <si>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</si>
  <si>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</si>
  <si>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</si>
  <si>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</si>
  <si>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</si>
  <si>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</si>
  <si>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</si>
  <si>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</si>
  <si>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</si>
  <si>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</si>
  <si>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</si>
  <si>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</si>
  <si>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</si>
  <si>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</si>
  <si>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</si>
  <si>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</si>
  <si>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</si>
  <si>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</si>
  <si>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</si>
  <si>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</si>
  <si>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</si>
  <si>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</si>
  <si>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</si>
  <si>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</si>
  <si>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</si>
  <si>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</si>
  <si>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</si>
  <si>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</si>
  <si>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</si>
  <si>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</si>
  <si>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</si>
  <si>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</si>
  <si>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</si>
  <si>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</si>
  <si>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</si>
  <si>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</si>
  <si>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</si>
  <si>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</si>
  <si>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</si>
  <si>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</si>
  <si>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</si>
  <si>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</si>
  <si>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</si>
  <si>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</si>
  <si>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</si>
  <si>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</si>
  <si>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</si>
  <si>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</si>
  <si>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</si>
  <si>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</si>
  <si>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</si>
  <si>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</si>
  <si>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</si>
  <si>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</si>
  <si>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</si>
  <si>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</si>
  <si>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</si>
  <si>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</si>
  <si>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</si>
  <si>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</si>
  <si>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</si>
  <si>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</si>
  <si>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</si>
  <si>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</si>
  <si>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</si>
  <si>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</si>
  <si>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</si>
  <si>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</si>
  <si>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</si>
  <si>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</si>
  <si>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</si>
  <si>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</si>
  <si>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</si>
  <si>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</si>
  <si>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</si>
  <si>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</si>
  <si>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</si>
  <si>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</si>
  <si>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</si>
  <si>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</si>
  <si>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</si>
  <si>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</si>
  <si>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</si>
  <si>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</si>
  <si>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</si>
  <si>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</si>
  <si>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</si>
  <si>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</si>
  <si>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</si>
  <si>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</si>
  <si>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</si>
  <si>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</si>
  <si>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</si>
  <si>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</si>
  <si>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</si>
  <si>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</si>
  <si>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</si>
  <si>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</si>
  <si>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</si>
  <si>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</si>
  <si>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</si>
  <si>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</si>
  <si>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</si>
  <si>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</si>
  <si>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</si>
  <si>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</si>
  <si>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</si>
  <si>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</si>
  <si>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</si>
  <si>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</si>
  <si>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</si>
  <si>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</si>
  <si>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</si>
  <si>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</si>
  <si>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</si>
  <si>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</si>
  <si>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</si>
  <si>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</si>
  <si>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</si>
  <si>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</si>
  <si>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</si>
  <si>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</si>
  <si>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</si>
  <si>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</si>
  <si>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</si>
  <si>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</si>
  <si>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</si>
  <si>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</si>
  <si>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</si>
  <si>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</si>
  <si>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</si>
  <si>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</si>
  <si>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</si>
  <si>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</si>
  <si>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</si>
  <si>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</si>
  <si>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</si>
  <si>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</si>
  <si>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</si>
  <si>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</si>
  <si>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</si>
  <si>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</si>
  <si>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</si>
  <si>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</si>
  <si>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</si>
  <si>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</si>
  <si>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</si>
  <si>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</si>
  <si>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</si>
  <si>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</si>
  <si>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</si>
  <si>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</si>
  <si>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</si>
  <si>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</si>
  <si>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</si>
  <si>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</si>
  <si>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</si>
  <si>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</si>
  <si>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</si>
  <si>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</si>
  <si>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</si>
  <si>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</si>
  <si>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</si>
  <si>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</si>
  <si>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</si>
  <si>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</si>
  <si>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</si>
  <si>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</si>
  <si>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</si>
  <si>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</si>
  <si>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</si>
  <si>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</si>
  <si>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</si>
  <si>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</si>
  <si>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</si>
  <si>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</si>
  <si>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</si>
  <si>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</si>
  <si>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</si>
  <si>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</si>
  <si>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</si>
  <si>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</si>
  <si>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</si>
  <si>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</si>
  <si>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</si>
  <si>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</si>
  <si>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</si>
  <si>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</si>
  <si>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</si>
  <si>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</si>
  <si>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</si>
  <si>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</si>
  <si>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</si>
  <si>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</si>
  <si>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</si>
  <si>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</si>
  <si>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</si>
  <si>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</si>
  <si>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</si>
  <si>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</si>
  <si>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</si>
  <si>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</si>
  <si>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</si>
  <si>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</si>
  <si>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</si>
  <si>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</si>
  <si>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</si>
  <si>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</si>
  <si>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</si>
  <si>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</si>
  <si>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</si>
  <si>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</si>
  <si>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</si>
  <si>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</si>
  <si>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</si>
  <si>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</si>
  <si>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</si>
  <si>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</si>
  <si>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</si>
  <si>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</si>
  <si>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</si>
  <si>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</si>
  <si>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</si>
  <si>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</si>
  <si>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</si>
  <si>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</si>
  <si>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</si>
  <si>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</si>
  <si>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</si>
  <si>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</si>
  <si>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</si>
  <si>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</si>
  <si>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</si>
  <si>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</si>
  <si>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</si>
  <si>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</si>
  <si>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</si>
  <si>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</si>
  <si>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</si>
  <si>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</si>
  <si>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</si>
  <si>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</si>
  <si>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</si>
  <si>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</si>
  <si>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</si>
  <si>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</si>
  <si>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</si>
  <si>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</si>
  <si>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</si>
  <si>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</si>
  <si>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</si>
  <si>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</si>
  <si>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</si>
  <si>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</si>
  <si>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</si>
  <si>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</si>
  <si>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</si>
  <si>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</si>
  <si>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</si>
  <si>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</si>
  <si>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</si>
  <si>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</si>
  <si>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</si>
  <si>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</si>
  <si>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</si>
  <si>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</si>
  <si>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</si>
  <si>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</si>
  <si>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</si>
  <si>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</si>
  <si>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</si>
  <si>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</si>
  <si>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</si>
  <si>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</si>
  <si>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</si>
  <si>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</si>
  <si>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</si>
  <si>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</si>
  <si>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</si>
  <si>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</si>
  <si>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</si>
  <si>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</si>
  <si>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</si>
  <si>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</si>
  <si>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</si>
  <si>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</si>
  <si>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</si>
  <si>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</si>
  <si>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</si>
  <si>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</si>
  <si>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Menlo Microsystems Inc.</t>
  </si>
  <si>
    <t>Ajit Utagikar</t>
  </si>
  <si>
    <t>ajit.utagikar@menlomicro.com</t>
  </si>
  <si>
    <t>+1-949-771-0277</t>
  </si>
  <si>
    <t>SVP Quality Assurance</t>
  </si>
  <si>
    <t>Written confirmation from supplier to comply with EICC regulation on file</t>
  </si>
  <si>
    <t>100%</t>
  </si>
  <si>
    <t>Global Tungsten &amp; Powders Corp.</t>
  </si>
  <si>
    <t>Boliden AB</t>
  </si>
  <si>
    <t>Changsha South Tantalum Niobium Co., Ltd.</t>
  </si>
  <si>
    <t>CID000211</t>
  </si>
  <si>
    <t>Changsha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</si>
</sst>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jit.utagikar@menlomicr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jit.utagikar@menlomicr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45"/>
  <cols>
    <col min="1" max="1" width="0.86328125" customWidth="1"/>
    <col min="2" max="2" width="8" customWidth="1"/>
    <col min="3" max="3" width="8.59765625" customWidth="1"/>
    <col min="4" max="4" width="13" style="180" customWidth="1"/>
    <col min="5" max="5" width="42.3984375" customWidth="1"/>
    <col min="6" max="6" width="53.3984375" customWidth="1"/>
    <col min="7" max="7" width="0.86328125" customWidth="1"/>
  </cols>
  <sheetData>
    <row r="1" spans="1:7" ht="12.9"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0.6">
      <c r="A13" s="308"/>
      <c r="B13" s="2">
        <v>1</v>
      </c>
      <c r="C13" s="27" t="s">
        <v>1078</v>
      </c>
      <c r="D13" s="28" t="s">
        <v>866</v>
      </c>
      <c r="E13" s="163" t="s">
        <v>843</v>
      </c>
      <c r="F13" s="163"/>
      <c r="G13" s="25"/>
    </row>
    <row r="14" spans="1:7" ht="30.9">
      <c r="A14" s="308"/>
      <c r="B14" s="2">
        <v>2</v>
      </c>
      <c r="C14" s="27" t="s">
        <v>1078</v>
      </c>
      <c r="D14" s="28" t="s">
        <v>1015</v>
      </c>
      <c r="E14" s="163" t="s">
        <v>526</v>
      </c>
      <c r="F14" s="163" t="s">
        <v>527</v>
      </c>
      <c r="G14" s="25"/>
    </row>
    <row r="15" spans="1:7" ht="89.15"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150000000000006"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5"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99999999999999" customHeight="1">
      <c r="A28" s="308"/>
      <c r="B28" s="297"/>
      <c r="C28" s="294"/>
      <c r="D28" s="315"/>
      <c r="E28" s="306"/>
      <c r="F28" s="165" t="s">
        <v>57</v>
      </c>
      <c r="G28" s="25"/>
    </row>
    <row r="29" spans="1:7" ht="74.5" customHeight="1">
      <c r="A29" s="308"/>
      <c r="B29" s="297"/>
      <c r="C29" s="294"/>
      <c r="D29" s="315"/>
      <c r="E29" s="306"/>
      <c r="F29" s="165" t="s">
        <v>58</v>
      </c>
      <c r="G29" s="25"/>
    </row>
    <row r="30" spans="1:7" ht="62.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5" customHeight="1">
      <c r="A33" s="308"/>
      <c r="B33" s="297"/>
      <c r="C33" s="294"/>
      <c r="D33" s="315"/>
      <c r="E33" s="306"/>
      <c r="F33" s="165" t="s">
        <v>62</v>
      </c>
      <c r="G33" s="25"/>
    </row>
    <row r="34" spans="1:7" ht="89.15" customHeight="1">
      <c r="A34" s="308"/>
      <c r="B34" s="297"/>
      <c r="C34" s="294"/>
      <c r="D34" s="315"/>
      <c r="E34" s="306"/>
      <c r="F34" s="165" t="s">
        <v>64</v>
      </c>
      <c r="G34" s="25"/>
    </row>
    <row r="35" spans="1:7" ht="29.15" customHeight="1">
      <c r="A35" s="308"/>
      <c r="B35" s="297"/>
      <c r="C35" s="294"/>
      <c r="D35" s="315"/>
      <c r="E35" s="306"/>
      <c r="F35" s="165" t="s">
        <v>65</v>
      </c>
      <c r="G35" s="25"/>
    </row>
    <row r="36" spans="1:7" ht="123.9">
      <c r="A36" s="308"/>
      <c r="B36" s="298"/>
      <c r="C36" s="295"/>
      <c r="D36" s="316"/>
      <c r="E36" s="307"/>
      <c r="F36" s="166" t="s">
        <v>66</v>
      </c>
      <c r="G36" s="25"/>
    </row>
    <row r="37" spans="1:7" ht="102.9">
      <c r="A37" s="308"/>
      <c r="B37" s="141">
        <v>3.01</v>
      </c>
      <c r="C37" s="142" t="s">
        <v>67</v>
      </c>
      <c r="D37" s="28" t="s">
        <v>2234</v>
      </c>
      <c r="E37" s="167" t="s">
        <v>1316</v>
      </c>
      <c r="F37" s="168" t="s">
        <v>1420</v>
      </c>
      <c r="G37" s="25"/>
    </row>
    <row r="38" spans="1:7" ht="92.6">
      <c r="A38" s="308"/>
      <c r="B38" s="141">
        <v>3.02</v>
      </c>
      <c r="C38" s="142" t="s">
        <v>1349</v>
      </c>
      <c r="D38" s="28" t="s">
        <v>2235</v>
      </c>
      <c r="E38" s="167" t="s">
        <v>1364</v>
      </c>
      <c r="F38" s="168" t="s">
        <v>1421</v>
      </c>
      <c r="G38" s="25"/>
    </row>
    <row r="39" spans="1:7" ht="82.3">
      <c r="A39" s="308"/>
      <c r="B39" s="150">
        <v>4</v>
      </c>
      <c r="C39" s="149" t="s">
        <v>1517</v>
      </c>
      <c r="D39" s="28" t="s">
        <v>2236</v>
      </c>
      <c r="E39" s="27" t="s">
        <v>2182</v>
      </c>
      <c r="F39" s="27" t="s">
        <v>1518</v>
      </c>
      <c r="G39" s="25"/>
    </row>
    <row r="40" spans="1:7" ht="51.45">
      <c r="A40" s="308"/>
      <c r="B40" s="141">
        <v>4.01</v>
      </c>
      <c r="C40" s="149" t="s">
        <v>1517</v>
      </c>
      <c r="D40" s="28" t="s">
        <v>2238</v>
      </c>
      <c r="E40" s="27" t="s">
        <v>2194</v>
      </c>
      <c r="F40" s="27" t="s">
        <v>2198</v>
      </c>
      <c r="G40" s="25"/>
    </row>
    <row r="41" spans="1:7" ht="51.45">
      <c r="A41" s="308"/>
      <c r="B41" s="141" t="s">
        <v>2225</v>
      </c>
      <c r="C41" s="149" t="s">
        <v>1517</v>
      </c>
      <c r="D41" s="28" t="s">
        <v>2237</v>
      </c>
      <c r="E41" s="27" t="s">
        <v>2228</v>
      </c>
      <c r="F41" s="27" t="s">
        <v>2226</v>
      </c>
      <c r="G41" s="25"/>
    </row>
    <row r="42" spans="1:7" ht="51.45">
      <c r="A42" s="308"/>
      <c r="B42" s="141" t="s">
        <v>2259</v>
      </c>
      <c r="C42" s="149" t="s">
        <v>1517</v>
      </c>
      <c r="D42" s="28" t="s">
        <v>2264</v>
      </c>
      <c r="E42" s="27" t="s">
        <v>2227</v>
      </c>
      <c r="F42" s="27" t="s">
        <v>2260</v>
      </c>
      <c r="G42" s="25"/>
    </row>
    <row r="43" spans="1:7" ht="113.15">
      <c r="A43" s="308"/>
      <c r="B43" s="160">
        <v>4.0999999999999996</v>
      </c>
      <c r="C43" s="149" t="s">
        <v>2263</v>
      </c>
      <c r="D43" s="161">
        <v>42867</v>
      </c>
      <c r="E43" s="169" t="s">
        <v>2266</v>
      </c>
      <c r="F43" s="27" t="s">
        <v>2265</v>
      </c>
      <c r="G43" s="25"/>
    </row>
    <row r="44" spans="1:7" ht="72">
      <c r="A44" s="308"/>
      <c r="B44" s="160">
        <v>4.2</v>
      </c>
      <c r="C44" s="149" t="s">
        <v>2263</v>
      </c>
      <c r="D44" s="161">
        <v>42704</v>
      </c>
      <c r="E44" s="169" t="s">
        <v>2462</v>
      </c>
      <c r="F44" s="27" t="s">
        <v>2437</v>
      </c>
      <c r="G44" s="25"/>
    </row>
    <row r="45" spans="1:7" ht="133.75">
      <c r="A45" s="308"/>
      <c r="B45" s="202">
        <v>5</v>
      </c>
      <c r="C45" s="149" t="s">
        <v>2263</v>
      </c>
      <c r="D45" s="161">
        <v>42867</v>
      </c>
      <c r="E45" s="169" t="s">
        <v>12683</v>
      </c>
      <c r="F45" s="27" t="s">
        <v>12405</v>
      </c>
      <c r="G45" s="25"/>
    </row>
    <row r="46" spans="1:7" ht="41.15">
      <c r="A46" s="308"/>
      <c r="B46" s="160">
        <v>5.01</v>
      </c>
      <c r="C46" s="149" t="s">
        <v>2263</v>
      </c>
      <c r="D46" s="161">
        <v>42907</v>
      </c>
      <c r="E46" s="169" t="s">
        <v>15484</v>
      </c>
      <c r="F46" s="27" t="s">
        <v>12405</v>
      </c>
      <c r="G46" s="25"/>
    </row>
    <row r="47" spans="1:7" ht="61.75">
      <c r="A47" s="308"/>
      <c r="B47" s="160">
        <v>5.0999999999999996</v>
      </c>
      <c r="C47" s="149" t="s">
        <v>2263</v>
      </c>
      <c r="D47" s="161">
        <v>43070</v>
      </c>
      <c r="E47" s="169" t="s">
        <v>12893</v>
      </c>
      <c r="F47" s="27" t="s">
        <v>12894</v>
      </c>
      <c r="G47" s="25"/>
    </row>
    <row r="48" spans="1:7" ht="51.45">
      <c r="A48" s="308"/>
      <c r="B48" s="160">
        <v>5.1100000000000003</v>
      </c>
      <c r="C48" s="149" t="s">
        <v>13129</v>
      </c>
      <c r="D48" s="161">
        <v>43217</v>
      </c>
      <c r="E48" s="169" t="s">
        <v>13255</v>
      </c>
      <c r="F48" s="27" t="s">
        <v>13163</v>
      </c>
      <c r="G48" s="25"/>
    </row>
    <row r="49" spans="1:7" ht="51.45">
      <c r="A49" s="308"/>
      <c r="B49" s="160">
        <v>5.12</v>
      </c>
      <c r="C49" s="149" t="s">
        <v>13129</v>
      </c>
      <c r="D49" s="161">
        <v>43581</v>
      </c>
      <c r="E49" s="169" t="s">
        <v>13255</v>
      </c>
      <c r="F49" s="27" t="s">
        <v>13807</v>
      </c>
      <c r="G49" s="25"/>
    </row>
    <row r="50" spans="1:7" ht="72">
      <c r="A50" s="308"/>
      <c r="B50" s="202">
        <v>6</v>
      </c>
      <c r="C50" s="149" t="s">
        <v>13129</v>
      </c>
      <c r="D50" s="161">
        <v>43964</v>
      </c>
      <c r="E50" s="169" t="s">
        <v>14020</v>
      </c>
      <c r="F50" s="27" t="s">
        <v>13810</v>
      </c>
      <c r="G50" s="25"/>
    </row>
    <row r="51" spans="1:7" ht="41.15">
      <c r="A51" s="308"/>
      <c r="B51" s="160">
        <v>6.01</v>
      </c>
      <c r="C51" s="149" t="s">
        <v>13129</v>
      </c>
      <c r="D51" s="161">
        <v>43970</v>
      </c>
      <c r="E51" s="169" t="s">
        <v>15485</v>
      </c>
      <c r="F51" s="169" t="s">
        <v>13810</v>
      </c>
      <c r="G51" s="25"/>
    </row>
    <row r="52" spans="1:7" ht="41.15">
      <c r="A52" s="308"/>
      <c r="B52" s="160">
        <v>6.1</v>
      </c>
      <c r="C52" s="149" t="s">
        <v>13129</v>
      </c>
      <c r="D52" s="161">
        <v>44314</v>
      </c>
      <c r="E52" s="169" t="s">
        <v>15477</v>
      </c>
      <c r="F52" s="169" t="s">
        <v>15015</v>
      </c>
      <c r="G52" s="25"/>
    </row>
    <row r="53" spans="1:7" ht="41.15">
      <c r="A53" s="308"/>
      <c r="B53" s="160">
        <v>6.2</v>
      </c>
      <c r="C53" s="149" t="s">
        <v>13129</v>
      </c>
      <c r="D53" s="161">
        <v>44678</v>
      </c>
      <c r="E53" s="169" t="s">
        <v>15477</v>
      </c>
      <c r="F53" s="169" t="s">
        <v>15476</v>
      </c>
      <c r="G53" s="25"/>
    </row>
    <row r="54" spans="1:7" ht="41.15">
      <c r="A54" s="308"/>
      <c r="B54" s="160">
        <v>6.21</v>
      </c>
      <c r="C54" s="149" t="s">
        <v>13129</v>
      </c>
      <c r="D54" s="161">
        <v>44687</v>
      </c>
      <c r="E54" s="169" t="s">
        <v>15486</v>
      </c>
      <c r="F54" s="169" t="s">
        <v>15476</v>
      </c>
      <c r="G54" s="25"/>
    </row>
    <row r="55" spans="1:7" ht="41.15">
      <c r="A55" s="308"/>
      <c r="B55" s="160">
        <v>6.22</v>
      </c>
      <c r="C55" s="149" t="s">
        <v>13129</v>
      </c>
      <c r="D55" s="275">
        <v>44692</v>
      </c>
      <c r="E55" s="169" t="s">
        <v>15485</v>
      </c>
      <c r="F55" s="169" t="s">
        <v>15476</v>
      </c>
      <c r="G55" s="25"/>
    </row>
    <row r="56" spans="1:7" ht="51.45">
      <c r="A56" s="308"/>
      <c r="B56" s="202">
        <v>6.3</v>
      </c>
      <c r="C56" s="149" t="s">
        <v>13129</v>
      </c>
      <c r="D56" s="275">
        <v>45051</v>
      </c>
      <c r="E56" s="169" t="s">
        <v>15753</v>
      </c>
      <c r="F56" s="169" t="s">
        <v>15534</v>
      </c>
      <c r="G56" s="25"/>
    </row>
    <row r="57" spans="1:7" ht="41.15">
      <c r="A57" s="308"/>
      <c r="B57" s="160">
        <v>6.31</v>
      </c>
      <c r="C57" s="149" t="s">
        <v>13129</v>
      </c>
      <c r="D57" s="275">
        <v>45072</v>
      </c>
      <c r="E57" s="169" t="s">
        <v>15755</v>
      </c>
      <c r="F57" s="169" t="s">
        <v>15534</v>
      </c>
      <c r="G57" s="25"/>
    </row>
    <row r="58" spans="1:7" ht="44.5" customHeight="1">
      <c r="A58" s="308"/>
      <c r="B58" s="202">
        <v>6.4</v>
      </c>
      <c r="C58" s="149" t="s">
        <v>13129</v>
      </c>
      <c r="D58" s="275">
        <v>45408</v>
      </c>
      <c r="E58" s="169" t="s">
        <v>15757</v>
      </c>
      <c r="F58" s="169" t="s">
        <v>15756</v>
      </c>
      <c r="G58" s="25"/>
    </row>
    <row r="59" spans="1:7" ht="12.9" thickBot="1">
      <c r="A59" s="309"/>
      <c r="B59" s="310" t="str">
        <f ca="1">OFFSET(L!$C$1,MATCH("General"&amp;"Cpy",L!$A:$A,0)-1,SL,,)</f>
        <v>© 2024 Responsible Minerals Initiative. All rights reserved.</v>
      </c>
      <c r="C59" s="310"/>
      <c r="D59" s="310"/>
      <c r="E59" s="310"/>
      <c r="F59" s="310"/>
      <c r="G59" s="26"/>
    </row>
    <row r="60" spans="1:7" ht="12.9"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6328125" defaultRowHeight="12.45"/>
  <cols>
    <col min="1" max="1" width="20.59765625" style="65" customWidth="1"/>
    <col min="2" max="2" width="57.1328125" style="65" customWidth="1"/>
    <col min="3" max="16384" width="8.863281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B29391D-E17E-4C48-9F3B-E9C58CA603B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6328125" defaultRowHeight="12.45"/>
  <cols>
    <col min="1" max="1" width="11.1328125" customWidth="1"/>
    <col min="2" max="2" width="25.73046875" customWidth="1"/>
    <col min="3" max="3" width="11.863281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2513E29-7048-4372-9416-D8C992F2484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6328125" defaultRowHeight="12.4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4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6328125" defaultRowHeight="12.45"/>
  <cols>
    <col min="1" max="1" width="1.59765625" customWidth="1"/>
    <col min="2" max="2" width="35.59765625" customWidth="1"/>
    <col min="3" max="3" width="105.59765625" customWidth="1"/>
    <col min="4" max="5" width="1.59765625" customWidth="1"/>
    <col min="6" max="6" width="4.59765625" customWidth="1"/>
    <col min="7" max="7" width="4.86328125" customWidth="1"/>
  </cols>
  <sheetData>
    <row r="1" spans="1:5" ht="12.9"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2.9" thickBot="1">
      <c r="A33" s="75"/>
      <c r="B33" s="153"/>
      <c r="C33" s="153"/>
      <c r="D33" s="322"/>
    </row>
    <row r="34" spans="1:4" ht="12.9"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D43" sqref="D43:E43"/>
    </sheetView>
  </sheetViews>
  <sheetFormatPr defaultColWidth="8.86328125" defaultRowHeight="12.45"/>
  <cols>
    <col min="1" max="1" width="1.86328125" customWidth="1"/>
    <col min="2" max="2" width="83.1328125" customWidth="1"/>
    <col min="3" max="3" width="1.59765625" customWidth="1"/>
    <col min="4" max="5" width="16.59765625" customWidth="1"/>
    <col min="6" max="6" width="1.59765625" customWidth="1"/>
    <col min="7" max="9" width="16.59765625" customWidth="1"/>
    <col min="10" max="10" width="17.86328125" customWidth="1"/>
    <col min="11" max="11" width="1.59765625" customWidth="1"/>
    <col min="12" max="12" width="3.59765625" hidden="1" customWidth="1"/>
    <col min="13" max="15" width="4.86328125" hidden="1" customWidth="1"/>
    <col min="16" max="24" width="9.1328125" hidden="1" customWidth="1"/>
    <col min="25" max="25" width="0" hidden="1" customWidth="1"/>
  </cols>
  <sheetData>
    <row r="1" spans="1:34" ht="15.4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15857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75">
      <c r="A18" s="38"/>
      <c r="B18" s="40" t="str">
        <f ca="1">OFFSET(L!$C$1,MATCH("Declaration"&amp;ADDRESS(ROW(),COLUMN(),4),L!$A:$A,0)-1,SL,,)</f>
        <v>Authorizer (*):</v>
      </c>
      <c r="C18" s="77"/>
      <c r="D18" s="323" t="s">
        <v>15856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75">
      <c r="A19" s="38"/>
      <c r="B19" s="40" t="str">
        <f ca="1">OFFSET(L!$C$1,MATCH("Declaration"&amp;ADDRESS(ROW(),COLUMN(),4),L!$A:$A,0)-1,SL,,)</f>
        <v>Title - Authorizer:</v>
      </c>
      <c r="C19" s="77"/>
      <c r="D19" s="350" t="s">
        <v>15859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75">
      <c r="A20" s="38"/>
      <c r="B20" s="40" t="str">
        <f ca="1">OFFSET(L!$C$1,MATCH("Declaration"&amp;ADDRESS(ROW(),COLUMN(),4),L!$A:$A,0)-1,SL,,)</f>
        <v>Email - Authorizer (*):</v>
      </c>
      <c r="C20" s="77"/>
      <c r="D20" s="378" t="s">
        <v>15857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600000000000001">
      <c r="A22" s="38"/>
      <c r="B22" s="40" t="str">
        <f ca="1">OFFSET(L!$C$1,MATCH("Declaration"&amp;ADDRESS(ROW(),COLUMN(),4),L!$A:$A,0)-1,SL,,)</f>
        <v>Effective Date (*):</v>
      </c>
      <c r="C22" s="78"/>
      <c r="D22" s="384">
        <v>45608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600000000000001">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7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7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7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7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600000000000001">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7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7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7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7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600000000000001">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75">
      <c r="A38" s="41"/>
      <c r="B38" s="40" t="str">
        <f ca="1">OFFSET(L!$C$1,MATCH("Declaration"&amp;ADDRESS(ROW(),COLUMN(),4),L!$A:$A,0)-1,SL,,)&amp;P38</f>
        <v>Tantalum  (*)</v>
      </c>
      <c r="C38" s="10"/>
      <c r="D38" s="326" t="s">
        <v>485</v>
      </c>
      <c r="E38" s="327"/>
      <c r="F38" s="47"/>
      <c r="G38" s="328" t="s">
        <v>15860</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75">
      <c r="A39" s="41"/>
      <c r="B39" s="40" t="str">
        <f ca="1">OFFSET(L!$C$1,MATCH("Declaration"&amp;ADDRESS(ROW(),COLUMN(),4),L!$A:$A,0)-1,SL,,)&amp;P39</f>
        <v>Tin  (*)</v>
      </c>
      <c r="C39" s="10"/>
      <c r="D39" s="326" t="s">
        <v>485</v>
      </c>
      <c r="E39" s="327"/>
      <c r="F39" s="47"/>
      <c r="G39" s="328" t="s">
        <v>15860</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75">
      <c r="A40" s="41"/>
      <c r="B40" s="40" t="str">
        <f ca="1">OFFSET(L!$C$1,MATCH("Declaration"&amp;ADDRESS(ROW(),COLUMN(),4),L!$A:$A,0)-1,SL,,)&amp;P40</f>
        <v>Gold  (*)</v>
      </c>
      <c r="C40" s="10"/>
      <c r="D40" s="326" t="s">
        <v>485</v>
      </c>
      <c r="E40" s="327"/>
      <c r="F40" s="47"/>
      <c r="G40" s="328" t="s">
        <v>15860</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75">
      <c r="A41" s="41"/>
      <c r="B41" s="40" t="str">
        <f ca="1">OFFSET(L!$C$1,MATCH("Declaration"&amp;ADDRESS(ROW(),COLUMN(),4),L!$A:$A,0)-1,SL,,)&amp;P41</f>
        <v>Tungsten  (*)</v>
      </c>
      <c r="C41" s="10"/>
      <c r="D41" s="326" t="s">
        <v>485</v>
      </c>
      <c r="E41" s="327"/>
      <c r="F41" s="47"/>
      <c r="G41" s="328" t="s">
        <v>15860</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600000000000001">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485</v>
      </c>
      <c r="E44" s="327"/>
      <c r="F44" s="47"/>
      <c r="G44" s="328" t="s">
        <v>15860</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485</v>
      </c>
      <c r="E45" s="327"/>
      <c r="F45" s="47"/>
      <c r="G45" s="328" t="s">
        <v>15860</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28" t="s">
        <v>15860</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485</v>
      </c>
      <c r="E47" s="327"/>
      <c r="F47" s="47"/>
      <c r="G47" s="328" t="s">
        <v>15860</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75">
      <c r="A50" s="41"/>
      <c r="B50" s="40" t="str">
        <f ca="1">B38</f>
        <v>Tantalum  (*)</v>
      </c>
      <c r="C50" s="10"/>
      <c r="D50" s="326" t="s">
        <v>485</v>
      </c>
      <c r="E50" s="327"/>
      <c r="F50" s="47"/>
      <c r="G50" s="328" t="s">
        <v>15860</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75">
      <c r="A51" s="41"/>
      <c r="B51" s="40" t="str">
        <f ca="1">B39</f>
        <v>Tin  (*)</v>
      </c>
      <c r="C51" s="10"/>
      <c r="D51" s="326" t="s">
        <v>485</v>
      </c>
      <c r="E51" s="327"/>
      <c r="F51" s="47"/>
      <c r="G51" s="328" t="s">
        <v>15860</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75">
      <c r="A52" s="41"/>
      <c r="B52" s="40" t="str">
        <f ca="1">B40</f>
        <v>Gold  (*)</v>
      </c>
      <c r="C52" s="10"/>
      <c r="D52" s="326" t="s">
        <v>485</v>
      </c>
      <c r="E52" s="327"/>
      <c r="F52" s="47"/>
      <c r="G52" s="328" t="s">
        <v>15860</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75">
      <c r="A53" s="41"/>
      <c r="B53" s="40" t="str">
        <f ca="1">B41</f>
        <v>Tungsten  (*)</v>
      </c>
      <c r="C53" s="10"/>
      <c r="D53" s="326" t="s">
        <v>485</v>
      </c>
      <c r="E53" s="327"/>
      <c r="F53" s="47"/>
      <c r="G53" s="328" t="s">
        <v>15860</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600000000000001">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75">
      <c r="A56" s="41"/>
      <c r="B56" s="40" t="str">
        <f ca="1">B38</f>
        <v>Tantalum  (*)</v>
      </c>
      <c r="C56" s="35"/>
      <c r="D56" s="347" t="s">
        <v>15861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75">
      <c r="A57" s="41"/>
      <c r="B57" s="40" t="str">
        <f ca="1">B39</f>
        <v>Tin  (*)</v>
      </c>
      <c r="C57" s="35"/>
      <c r="D57" s="347" t="s">
        <v>15861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75">
      <c r="A58" s="41"/>
      <c r="B58" s="40" t="str">
        <f ca="1">B40</f>
        <v>Gold  (*)</v>
      </c>
      <c r="C58" s="35"/>
      <c r="D58" s="347" t="s">
        <v>15861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75">
      <c r="A59" s="41"/>
      <c r="B59" s="40" t="str">
        <f ca="1">B41</f>
        <v>Tungsten  (*)</v>
      </c>
      <c r="C59" s="35"/>
      <c r="D59" s="347" t="s">
        <v>15861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75">
      <c r="A62" s="41"/>
      <c r="B62" s="40" t="str">
        <f ca="1">B38</f>
        <v>Tantalum  (*)</v>
      </c>
      <c r="C62" s="10"/>
      <c r="D62" s="345" t="s">
        <v>484</v>
      </c>
      <c r="E62" s="346"/>
      <c r="F62" s="47"/>
      <c r="G62" s="328" t="s">
        <v>15860</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75">
      <c r="A63" s="41"/>
      <c r="B63" s="40" t="str">
        <f ca="1">B39</f>
        <v>Tin  (*)</v>
      </c>
      <c r="C63" s="10"/>
      <c r="D63" s="326" t="s">
        <v>484</v>
      </c>
      <c r="E63" s="327"/>
      <c r="F63" s="47"/>
      <c r="G63" s="328" t="s">
        <v>15860</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75">
      <c r="A64" s="41"/>
      <c r="B64" s="40" t="str">
        <f ca="1">B40</f>
        <v>Gold  (*)</v>
      </c>
      <c r="C64" s="10"/>
      <c r="D64" s="326" t="s">
        <v>484</v>
      </c>
      <c r="E64" s="327"/>
      <c r="F64" s="47"/>
      <c r="G64" s="328" t="s">
        <v>15860</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75">
      <c r="A65" s="41"/>
      <c r="B65" s="40" t="str">
        <f ca="1">B41</f>
        <v>Tungsten  (*)</v>
      </c>
      <c r="C65" s="10"/>
      <c r="D65" s="326" t="s">
        <v>484</v>
      </c>
      <c r="E65" s="327"/>
      <c r="F65" s="47"/>
      <c r="G65" s="328" t="s">
        <v>15860</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75">
      <c r="A68" s="41"/>
      <c r="B68" s="40" t="str">
        <f ca="1">B38</f>
        <v>Tantalum  (*)</v>
      </c>
      <c r="C68" s="35"/>
      <c r="D68" s="326" t="s">
        <v>484</v>
      </c>
      <c r="E68" s="327"/>
      <c r="F68" s="48"/>
      <c r="G68" s="328" t="s">
        <v>15860</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75">
      <c r="A69" s="41"/>
      <c r="B69" s="40" t="str">
        <f ca="1">B39</f>
        <v>Tin  (*)</v>
      </c>
      <c r="C69" s="35"/>
      <c r="D69" s="326" t="s">
        <v>484</v>
      </c>
      <c r="E69" s="327"/>
      <c r="F69" s="48"/>
      <c r="G69" s="328" t="s">
        <v>15860</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75">
      <c r="A70" s="41"/>
      <c r="B70" s="40" t="str">
        <f ca="1">B40</f>
        <v>Gold  (*)</v>
      </c>
      <c r="C70" s="35"/>
      <c r="D70" s="326" t="s">
        <v>484</v>
      </c>
      <c r="E70" s="327"/>
      <c r="F70" s="48"/>
      <c r="G70" s="328" t="s">
        <v>15860</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75">
      <c r="A71" s="38"/>
      <c r="B71" s="40" t="str">
        <f ca="1">B41</f>
        <v>Tungsten  (*)</v>
      </c>
      <c r="C71" s="49"/>
      <c r="D71" s="326" t="s">
        <v>484</v>
      </c>
      <c r="E71" s="327"/>
      <c r="F71" s="50"/>
      <c r="G71" s="328" t="s">
        <v>15860</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4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4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F3F1023-1642-4F92-9A45-C699B35E7FCC}"/>
    <hyperlink ref="D20" r:id="rId4" xr:uid="{1A195543-161C-4EE5-8B1F-2F7AE17A5C7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E1" zoomScaleNormal="100" zoomScalePageLayoutView="55" workbookViewId="0">
      <selection activeCell="F5" sqref="F5:J5"/>
    </sheetView>
  </sheetViews>
  <sheetFormatPr defaultColWidth="8.86328125" defaultRowHeight="12.45"/>
  <cols>
    <col min="1" max="1" width="13.59765625" style="227" customWidth="1"/>
    <col min="2" max="2" width="13.3984375" style="229" customWidth="1"/>
    <col min="3" max="3" width="40.59765625" style="229" customWidth="1"/>
    <col min="4" max="4" width="30.59765625" style="229" customWidth="1"/>
    <col min="5" max="5" width="20.86328125" style="229" customWidth="1"/>
    <col min="6" max="7" width="13.86328125" style="229" customWidth="1"/>
    <col min="8" max="8" width="25.1328125" style="229" customWidth="1"/>
    <col min="9" max="9" width="24.1328125" style="229" customWidth="1"/>
    <col min="10" max="10" width="18.3984375" style="229" customWidth="1"/>
    <col min="11" max="11" width="27.3984375" style="229" customWidth="1"/>
    <col min="12" max="12" width="20.59765625" style="229" customWidth="1"/>
    <col min="13" max="13" width="35.1328125" style="229" customWidth="1"/>
    <col min="14" max="14" width="42.1328125" style="229" customWidth="1"/>
    <col min="15" max="15" width="32.1328125" style="229" customWidth="1"/>
    <col min="16" max="16" width="22.86328125" style="229" customWidth="1"/>
    <col min="17" max="17" width="43.59765625" style="229" customWidth="1"/>
    <col min="18" max="18" width="35.86328125" style="229" hidden="1" customWidth="1"/>
    <col min="19" max="20" width="17.86328125" style="229" hidden="1" customWidth="1"/>
    <col min="21" max="21" width="8.86328125" style="229" hidden="1" customWidth="1"/>
    <col min="22" max="22" width="6.1328125" style="229" hidden="1" customWidth="1"/>
    <col min="23" max="23" width="8.59765625" style="229" hidden="1" customWidth="1"/>
    <col min="24" max="24" width="8.86328125" style="229" hidden="1" customWidth="1"/>
    <col min="25" max="27" width="4.3984375" style="229" hidden="1" customWidth="1"/>
    <col min="28" max="28" width="7.86328125" style="229" hidden="1" customWidth="1"/>
    <col min="29" max="33" width="4.3984375" style="229" hidden="1" customWidth="1"/>
    <col min="34" max="34" width="14.59765625" style="229" hidden="1" customWidth="1"/>
    <col min="35" max="39" width="8.86328125" style="229" customWidth="1"/>
    <col min="40" max="16384" width="8.8632812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6.6">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49999999999999" customHeight="1">
      <c r="A5" s="262"/>
      <c r="B5" s="182" t="s">
        <v>1122</v>
      </c>
      <c r="C5" s="186" t="s">
        <v>15862</v>
      </c>
      <c r="D5" s="230"/>
      <c r="E5" s="182" t="s">
        <v>2415</v>
      </c>
      <c r="F5" s="182" t="s">
        <v>787</v>
      </c>
      <c r="G5" s="182" t="s">
        <v>13217</v>
      </c>
      <c r="H5" s="183">
        <v>0</v>
      </c>
      <c r="I5" s="184" t="s">
        <v>1812</v>
      </c>
      <c r="J5" s="184" t="s">
        <v>1725</v>
      </c>
      <c r="K5" s="224"/>
      <c r="L5" s="224"/>
      <c r="M5" s="224"/>
      <c r="N5" s="224"/>
      <c r="O5" s="224"/>
      <c r="P5" s="185"/>
      <c r="Q5" s="225"/>
      <c r="R5" s="182" t="str">
        <f ca="1">IF(ISERROR($V5),"",OFFSET('Smelter Look-up'!$C$4,$V5-4,0)&amp;"")</f>
        <v/>
      </c>
      <c r="S5" s="181" t="str">
        <f ca="1">IF(B5="","",IF(ISERROR(MATCH($E5,CL,0)),"Unknown",INDIRECT("'C'!$A$"&amp;MATCH($E5,CL,0)+1)))</f>
        <v>US</v>
      </c>
      <c r="T5" s="181" t="str">
        <f ca="1">IF(B5="","",IF(ISERROR(MATCH($J5,SorP!$B$1:$B$6226,0)),"",INDIRECT("'SorP'!$A$"&amp;MATCH($S5&amp;$J5,SorP!C:C,0))))</f>
        <v>US-PA</v>
      </c>
      <c r="U5" s="201"/>
      <c r="V5" s="226" t="e">
        <f>IF(C5="",NA(),IF(OR(C5="Smelter not listed",C5="Smelter not yet identified"),MATCH($B5&amp;$D5,'Smelter Look-up'!$J:$J,0),MATCH($B5&amp;$C5,'Smelter Look-up'!$J:$J,0)))</f>
        <v>#N/A</v>
      </c>
      <c r="X5" s="227">
        <f t="shared" ref="X5" si="0">IF(AND(C5="Smelter not listed",OR(LEN(D5)=0,LEN(E5)=0)),1,0)</f>
        <v>0</v>
      </c>
      <c r="AB5" s="228" t="str">
        <f t="shared" ref="AB5" si="1">B5&amp;C5</f>
        <v>TungstenGlobal Tungsten &amp; Powders Corp.</v>
      </c>
    </row>
    <row r="6" spans="1:34" s="227" customFormat="1" ht="20.149999999999999" customHeight="1">
      <c r="A6" s="262"/>
      <c r="B6" s="182" t="s">
        <v>1119</v>
      </c>
      <c r="C6" s="186" t="s">
        <v>50</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IF(C6="",NA(),IF(OR(C6="Smelter not listed",C6="Smelter not yet identified"),MATCH($B6&amp;$D6,'Smelter Look-up'!$J:$J,0),MATCH($B6&amp;$C6,'Smelter Look-up'!$J:$J,0)))</f>
        <v>19</v>
      </c>
      <c r="X6" s="227">
        <f t="shared" ref="X6:X37" ca="1" si="3">IF(AND(C6="Smelter not listed",OR(LEN(D6)=0,LEN(E6)=0)),1,0)</f>
        <v>0</v>
      </c>
      <c r="AB6" s="228" t="str">
        <f t="shared" ref="AB6:AB37" si="4">B6&amp;C6</f>
        <v>GoldAllgemeine Gold-und Silberscheideanstalt A.G.</v>
      </c>
    </row>
    <row r="7" spans="1:34" s="227" customFormat="1" ht="20.149999999999999" customHeight="1">
      <c r="A7" s="262"/>
      <c r="B7" s="182" t="s">
        <v>1120</v>
      </c>
      <c r="C7" s="186" t="s">
        <v>12910</v>
      </c>
      <c r="D7" s="230"/>
      <c r="E7" s="182" t="str">
        <f ca="1">IF(ISERROR($V7),"",OFFSET('Smelter Look-up'!$D$4,$V7-4,0)&amp;"")</f>
        <v>BELGIUM</v>
      </c>
      <c r="F7" s="182" t="str">
        <f ca="1">IF(ISERROR($V7),"",OFFSET('Smelter Look-up'!$E$4,$V7-4,0))</f>
        <v>CID002773</v>
      </c>
      <c r="G7" s="182" t="str">
        <f ca="1">IF(C7=$X$4,IF(ISERROR($V7),"Enter smelter details","RMI"),IF(ISERROR($V7),"",OFFSET('Smelter Look-up'!$F$4,$V7-4,0)))</f>
        <v>RMI</v>
      </c>
      <c r="H7" s="183">
        <f ca="1">IF(ISERROR($V7),"",OFFSET('Smelter Look-up'!$G$4,$V7-4,0))</f>
        <v>0</v>
      </c>
      <c r="I7" s="184" t="str">
        <f ca="1">IF(ISERROR($V7),"",OFFSET('Smelter Look-up'!$H$4,$V7-4,0))</f>
        <v>Beerse</v>
      </c>
      <c r="J7" s="184" t="str">
        <f ca="1">IF(ISERROR($V7),"",OFFSET('Smelter Look-up'!$I$4,$V7-4,0))</f>
        <v>Antwerpen</v>
      </c>
      <c r="K7" s="224"/>
      <c r="L7" s="224"/>
      <c r="M7" s="224"/>
      <c r="N7" s="224"/>
      <c r="O7" s="224"/>
      <c r="P7" s="185"/>
      <c r="Q7" s="225"/>
      <c r="R7" s="182" t="str">
        <f ca="1">IF(ISERROR($V7),"",OFFSET('Smelter Look-up'!$C$4,$V7-4,0)&amp;"")</f>
        <v>Aurubis Beerse</v>
      </c>
      <c r="S7" s="181" t="str">
        <f t="shared" ca="1" si="2"/>
        <v>BE</v>
      </c>
      <c r="T7" s="181" t="str">
        <f ca="1">IF(B7="","",IF(ISERROR(MATCH($J7,SorP!$B$1:$B$6226,0)),"",INDIRECT("'SorP'!$A$"&amp;MATCH($S7&amp;$J7,SorP!C:C,0))))</f>
        <v>BE-VAN</v>
      </c>
      <c r="U7" s="201"/>
      <c r="V7" s="226">
        <f>IF(C7="",NA(),IF(OR(C7="Smelter not listed",C7="Smelter not yet identified"),MATCH($B7&amp;$D7,'Smelter Look-up'!$J:$J,0),MATCH($B7&amp;$C7,'Smelter Look-up'!$J:$J,0)))</f>
        <v>480</v>
      </c>
      <c r="X7" s="227">
        <f t="shared" ca="1" si="3"/>
        <v>0</v>
      </c>
      <c r="AB7" s="228" t="str">
        <f t="shared" si="4"/>
        <v>TinMetallo Belgium N.V.</v>
      </c>
    </row>
    <row r="8" spans="1:34" s="227" customFormat="1" ht="20.149999999999999" customHeight="1">
      <c r="A8" s="262"/>
      <c r="B8" s="182" t="s">
        <v>1119</v>
      </c>
      <c r="C8" s="186" t="s">
        <v>900</v>
      </c>
      <c r="D8" s="230"/>
      <c r="E8" s="182" t="str">
        <f ca="1">IF(ISERROR($V8),"",OFFSET('Smelter Look-up'!$D$4,$V8-4,0)&amp;"")</f>
        <v>UNITED STATES OF AMERICA</v>
      </c>
      <c r="F8" s="182" t="str">
        <f ca="1">IF(ISERROR($V8),"",OFFSET('Smelter Look-up'!$E$4,$V8-4,0))</f>
        <v>CID001113</v>
      </c>
      <c r="G8" s="182" t="str">
        <f ca="1">IF(C8=$X$4,IF(ISERROR($V8),"Enter smelter details","RMI"),IF(ISERROR($V8),"",OFFSET('Smelter Look-up'!$F$4,$V8-4,0)))</f>
        <v>RMI</v>
      </c>
      <c r="H8" s="183">
        <f ca="1">IF(ISERROR($V8),"",OFFSET('Smelter Look-up'!$G$4,$V8-4,0))</f>
        <v>0</v>
      </c>
      <c r="I8" s="184" t="str">
        <f ca="1">IF(ISERROR($V8),"",OFFSET('Smelter Look-up'!$H$4,$V8-4,0))</f>
        <v>Buffalo</v>
      </c>
      <c r="J8" s="184" t="str">
        <f ca="1">IF(ISERROR($V8),"",OFFSET('Smelter Look-up'!$I$4,$V8-4,0))</f>
        <v>New York</v>
      </c>
      <c r="K8" s="224"/>
      <c r="L8" s="224"/>
      <c r="M8" s="224"/>
      <c r="N8" s="224"/>
      <c r="O8" s="224"/>
      <c r="P8" s="185"/>
      <c r="Q8" s="225"/>
      <c r="R8" s="182" t="str">
        <f ca="1">IF(ISERROR($V8),"",OFFSET('Smelter Look-up'!$C$4,$V8-4,0)&amp;"")</f>
        <v>Materion</v>
      </c>
      <c r="S8" s="181" t="str">
        <f t="shared" ca="1" si="2"/>
        <v>US</v>
      </c>
      <c r="T8" s="181" t="str">
        <f ca="1">IF(B8="","",IF(ISERROR(MATCH($J8,SorP!$B$1:$B$6226,0)),"",INDIRECT("'SorP'!$A$"&amp;MATCH($S8&amp;$J8,SorP!C:C,0))))</f>
        <v>US-NY</v>
      </c>
      <c r="U8" s="201"/>
      <c r="V8" s="226">
        <f>IF(C8="",NA(),IF(OR(C8="Smelter not listed",C8="Smelter not yet identified"),MATCH($B8&amp;$D8,'Smelter Look-up'!$J:$J,0),MATCH($B8&amp;$C8,'Smelter Look-up'!$J:$J,0)))</f>
        <v>174</v>
      </c>
      <c r="X8" s="227">
        <f t="shared" ca="1" si="3"/>
        <v>0</v>
      </c>
      <c r="AB8" s="228" t="str">
        <f t="shared" si="4"/>
        <v>GoldMaterion</v>
      </c>
    </row>
    <row r="9" spans="1:34" s="227" customFormat="1" ht="20.149999999999999" customHeight="1">
      <c r="A9" s="262"/>
      <c r="B9" s="182" t="s">
        <v>1119</v>
      </c>
      <c r="C9" s="186" t="s">
        <v>903</v>
      </c>
      <c r="D9" s="230"/>
      <c r="E9" s="182" t="str">
        <f ca="1">IF(ISERROR($V9),"",OFFSET('Smelter Look-up'!$D$4,$V9-4,0)&amp;"")</f>
        <v>CANADA</v>
      </c>
      <c r="F9" s="182" t="str">
        <f ca="1">IF(ISERROR($V9),"",OFFSET('Smelter Look-up'!$E$4,$V9-4,0))</f>
        <v>CID001534</v>
      </c>
      <c r="G9" s="182" t="str">
        <f ca="1">IF(C9=$X$4,IF(ISERROR($V9),"Enter smelter details","RMI"),IF(ISERROR($V9),"",OFFSET('Smelter Look-up'!$F$4,$V9-4,0)))</f>
        <v>RMI</v>
      </c>
      <c r="H9" s="183">
        <f ca="1">IF(ISERROR($V9),"",OFFSET('Smelter Look-up'!$G$4,$V9-4,0))</f>
        <v>0</v>
      </c>
      <c r="I9" s="184" t="str">
        <f ca="1">IF(ISERROR($V9),"",OFFSET('Smelter Look-up'!$H$4,$V9-4,0))</f>
        <v>Ottawa</v>
      </c>
      <c r="J9" s="184" t="str">
        <f ca="1">IF(ISERROR($V9),"",OFFSET('Smelter Look-up'!$I$4,$V9-4,0))</f>
        <v>Ontario</v>
      </c>
      <c r="K9" s="224"/>
      <c r="L9" s="224"/>
      <c r="M9" s="224"/>
      <c r="N9" s="224"/>
      <c r="O9" s="224"/>
      <c r="P9" s="185"/>
      <c r="Q9" s="225"/>
      <c r="R9" s="182" t="str">
        <f ca="1">IF(ISERROR($V9),"",OFFSET('Smelter Look-up'!$C$4,$V9-4,0)&amp;"")</f>
        <v>Royal Canadian Mint</v>
      </c>
      <c r="S9" s="181" t="str">
        <f t="shared" ca="1" si="2"/>
        <v>CA</v>
      </c>
      <c r="T9" s="181" t="str">
        <f ca="1">IF(B9="","",IF(ISERROR(MATCH($J9,SorP!$B$1:$B$6226,0)),"",INDIRECT("'SorP'!$A$"&amp;MATCH($S9&amp;$J9,SorP!C:C,0))))</f>
        <v>CA-ON</v>
      </c>
      <c r="U9" s="201"/>
      <c r="V9" s="226">
        <f>IF(C9="",NA(),IF(OR(C9="Smelter not listed",C9="Smelter not yet identified"),MATCH($B9&amp;$D9,'Smelter Look-up'!$J:$J,0),MATCH($B9&amp;$C9,'Smelter Look-up'!$J:$J,0)))</f>
        <v>232</v>
      </c>
      <c r="X9" s="227">
        <f t="shared" ca="1" si="3"/>
        <v>0</v>
      </c>
      <c r="AB9" s="228" t="str">
        <f t="shared" si="4"/>
        <v>GoldRoyal Canadian Mint</v>
      </c>
    </row>
    <row r="10" spans="1:34" s="227" customFormat="1" ht="20.149999999999999" customHeight="1">
      <c r="A10" s="262"/>
      <c r="B10" s="182" t="s">
        <v>1119</v>
      </c>
      <c r="C10" s="186" t="s">
        <v>2223</v>
      </c>
      <c r="D10" s="230"/>
      <c r="E10" s="182" t="str">
        <f ca="1">IF(ISERROR($V10),"",OFFSET('Smelter Look-up'!$D$4,$V10-4,0)&amp;"")</f>
        <v>CANADA</v>
      </c>
      <c r="F10" s="182" t="str">
        <f ca="1">IF(ISERROR($V10),"",OFFSET('Smelter Look-up'!$E$4,$V10-4,0))</f>
        <v>CID000185</v>
      </c>
      <c r="G10" s="182" t="str">
        <f ca="1">IF(C10=$X$4,IF(ISERROR($V10),"Enter smelter details","RMI"),IF(ISERROR($V10),"",OFFSET('Smelter Look-up'!$F$4,$V10-4,0)))</f>
        <v>RMI</v>
      </c>
      <c r="H10" s="183">
        <f ca="1">IF(ISERROR($V10),"",OFFSET('Smelter Look-up'!$G$4,$V10-4,0))</f>
        <v>0</v>
      </c>
      <c r="I10" s="184" t="str">
        <f ca="1">IF(ISERROR($V10),"",OFFSET('Smelter Look-up'!$H$4,$V10-4,0))</f>
        <v>Montréal</v>
      </c>
      <c r="J10" s="184" t="str">
        <f ca="1">IF(ISERROR($V10),"",OFFSET('Smelter Look-up'!$I$4,$V10-4,0))</f>
        <v>Quebec</v>
      </c>
      <c r="K10" s="224"/>
      <c r="L10" s="224"/>
      <c r="M10" s="224"/>
      <c r="N10" s="224"/>
      <c r="O10" s="224"/>
      <c r="P10" s="185"/>
      <c r="Q10" s="225"/>
      <c r="R10" s="182" t="str">
        <f ca="1">IF(ISERROR($V10),"",OFFSET('Smelter Look-up'!$C$4,$V10-4,0)&amp;"")</f>
        <v>CCR Refinery - Glencore Canada Corporation</v>
      </c>
      <c r="S10" s="181" t="str">
        <f t="shared" ca="1" si="2"/>
        <v>CA</v>
      </c>
      <c r="T10" s="181" t="str">
        <f ca="1">IF(B10="","",IF(ISERROR(MATCH($J10,SorP!$B$1:$B$6226,0)),"",INDIRECT("'SorP'!$A$"&amp;MATCH($S10&amp;$J10,SorP!C:C,0))))</f>
        <v>CA-QC</v>
      </c>
      <c r="U10" s="201"/>
      <c r="V10" s="226">
        <f>IF(C10="",NA(),IF(OR(C10="Smelter not listed",C10="Smelter not yet identified"),MATCH($B10&amp;$D10,'Smelter Look-up'!$J:$J,0),MATCH($B10&amp;$C10,'Smelter Look-up'!$J:$J,0)))</f>
        <v>47</v>
      </c>
      <c r="X10" s="227">
        <f t="shared" ca="1" si="3"/>
        <v>0</v>
      </c>
      <c r="AB10" s="228" t="str">
        <f t="shared" si="4"/>
        <v>GoldCCR Refinery - Glencore Canada Corporation</v>
      </c>
    </row>
    <row r="11" spans="1:34" s="227" customFormat="1" ht="20.149999999999999" customHeight="1">
      <c r="A11" s="262"/>
      <c r="B11" s="182" t="s">
        <v>1119</v>
      </c>
      <c r="C11" s="186" t="s">
        <v>35</v>
      </c>
      <c r="D11" s="230"/>
      <c r="E11" s="182" t="str">
        <f ca="1">IF(ISERROR($V11),"",OFFSET('Smelter Look-up'!$D$4,$V11-4,0)&amp;"")</f>
        <v>CHINA</v>
      </c>
      <c r="F11" s="182" t="str">
        <f ca="1">IF(ISERROR($V11),"",OFFSET('Smelter Look-up'!$E$4,$V11-4,0))</f>
        <v>CID002243</v>
      </c>
      <c r="G11" s="182" t="str">
        <f ca="1">IF(C11=$X$4,IF(ISERROR($V11),"Enter smelter details","RMI"),IF(ISERROR($V11),"",OFFSET('Smelter Look-up'!$F$4,$V11-4,0)))</f>
        <v>RMI</v>
      </c>
      <c r="H11" s="183">
        <f ca="1">IF(ISERROR($V11),"",OFFSET('Smelter Look-up'!$G$4,$V11-4,0))</f>
        <v>0</v>
      </c>
      <c r="I11" s="184" t="str">
        <f ca="1">IF(ISERROR($V11),"",OFFSET('Smelter Look-up'!$H$4,$V11-4,0))</f>
        <v>Shanghang</v>
      </c>
      <c r="J11" s="184" t="str">
        <f ca="1">IF(ISERROR($V11),"",OFFSET('Smelter Look-up'!$I$4,$V11-4,0))</f>
        <v>Fujian Sheng</v>
      </c>
      <c r="K11" s="224"/>
      <c r="L11" s="224"/>
      <c r="M11" s="224"/>
      <c r="N11" s="224"/>
      <c r="O11" s="224"/>
      <c r="P11" s="185"/>
      <c r="Q11" s="225"/>
      <c r="R11" s="182" t="str">
        <f ca="1">IF(ISERROR($V11),"",OFFSET('Smelter Look-up'!$C$4,$V11-4,0)&amp;"")</f>
        <v>Gold Refinery of Zijin Mining Group Co., Ltd.</v>
      </c>
      <c r="S11" s="181" t="str">
        <f t="shared" ca="1" si="2"/>
        <v>CN</v>
      </c>
      <c r="T11" s="181" t="str">
        <f ca="1">IF(B11="","",IF(ISERROR(MATCH($J11,SorP!$B$1:$B$6226,0)),"",INDIRECT("'SorP'!$A$"&amp;MATCH($S11&amp;$J11,SorP!C:C,0))))</f>
        <v>CN-FJ</v>
      </c>
      <c r="U11" s="201"/>
      <c r="V11" s="226">
        <f>IF(C11="",NA(),IF(OR(C11="Smelter not listed",C11="Smelter not yet identified"),MATCH($B11&amp;$D11,'Smelter Look-up'!$J:$J,0),MATCH($B11&amp;$C11,'Smelter Look-up'!$J:$J,0)))</f>
        <v>328</v>
      </c>
      <c r="X11" s="227">
        <f t="shared" ca="1" si="3"/>
        <v>0</v>
      </c>
      <c r="AB11" s="228" t="str">
        <f t="shared" si="4"/>
        <v>GoldZijin Kuang Ye Refinery</v>
      </c>
    </row>
    <row r="12" spans="1:34" s="227" customFormat="1" ht="20.149999999999999" customHeight="1">
      <c r="A12" s="262"/>
      <c r="B12" s="182" t="s">
        <v>1119</v>
      </c>
      <c r="C12" s="186" t="s">
        <v>15863</v>
      </c>
      <c r="D12" s="230"/>
      <c r="E12" s="182" t="s">
        <v>877</v>
      </c>
      <c r="F12" s="182" t="s">
        <v>656</v>
      </c>
      <c r="G12" s="182" t="s">
        <v>13217</v>
      </c>
      <c r="H12" s="183">
        <v>0</v>
      </c>
      <c r="I12" s="184" t="s">
        <v>1551</v>
      </c>
      <c r="J12" s="184" t="s">
        <v>10253</v>
      </c>
      <c r="K12" s="224"/>
      <c r="L12" s="224"/>
      <c r="M12" s="224"/>
      <c r="N12" s="224"/>
      <c r="O12" s="224"/>
      <c r="P12" s="185"/>
      <c r="Q12" s="225"/>
      <c r="R12" s="182" t="str">
        <f ca="1">IF(ISERROR($V12),"",OFFSET('Smelter Look-up'!$C$4,$V12-4,0)&amp;"")</f>
        <v/>
      </c>
      <c r="S12" s="181" t="str">
        <f t="shared" ca="1" si="2"/>
        <v>SE</v>
      </c>
      <c r="T12" s="181" t="str">
        <f ca="1">IF(B12="","",IF(ISERROR(MATCH($J12,SorP!$B$1:$B$6226,0)),"",INDIRECT("'SorP'!$A$"&amp;MATCH($S12&amp;$J12,SorP!C:C,0))))</f>
        <v>SE-AC</v>
      </c>
      <c r="U12" s="201"/>
      <c r="V12" s="226" t="e">
        <f>IF(C12="",NA(),IF(OR(C12="Smelter not listed",C12="Smelter not yet identified"),MATCH($B12&amp;$D12,'Smelter Look-up'!$J:$J,0),MATCH($B12&amp;$C12,'Smelter Look-up'!$J:$J,0)))</f>
        <v>#N/A</v>
      </c>
      <c r="X12" s="227">
        <f t="shared" si="3"/>
        <v>0</v>
      </c>
      <c r="AB12" s="228" t="str">
        <f t="shared" si="4"/>
        <v>GoldBoliden AB</v>
      </c>
    </row>
    <row r="13" spans="1:34" s="227" customFormat="1" ht="20.149999999999999" customHeight="1">
      <c r="A13" s="262"/>
      <c r="B13" s="182" t="s">
        <v>1119</v>
      </c>
      <c r="C13" s="186" t="s">
        <v>688</v>
      </c>
      <c r="D13" s="230"/>
      <c r="E13" s="182" t="str">
        <f ca="1">IF(ISERROR($V13),"",OFFSET('Smelter Look-up'!$D$4,$V13-4,0)&amp;"")</f>
        <v>UNITED STATES OF AMERICA</v>
      </c>
      <c r="F13" s="182" t="str">
        <f ca="1">IF(ISERROR($V13),"",OFFSET('Smelter Look-up'!$E$4,$V13-4,0))</f>
        <v>CID000969</v>
      </c>
      <c r="G13" s="182" t="str">
        <f ca="1">IF(C13=$X$4,IF(ISERROR($V13),"Enter smelter details","RMI"),IF(ISERROR($V13),"",OFFSET('Smelter Look-up'!$F$4,$V13-4,0)))</f>
        <v>RMI</v>
      </c>
      <c r="H13" s="183">
        <f ca="1">IF(ISERROR($V13),"",OFFSET('Smelter Look-up'!$G$4,$V13-4,0))</f>
        <v>0</v>
      </c>
      <c r="I13" s="184" t="str">
        <f ca="1">IF(ISERROR($V13),"",OFFSET('Smelter Look-up'!$H$4,$V13-4,0))</f>
        <v>Magna</v>
      </c>
      <c r="J13" s="184" t="str">
        <f ca="1">IF(ISERROR($V13),"",OFFSET('Smelter Look-up'!$I$4,$V13-4,0))</f>
        <v>Utah</v>
      </c>
      <c r="K13" s="224"/>
      <c r="L13" s="224"/>
      <c r="M13" s="224"/>
      <c r="N13" s="224"/>
      <c r="O13" s="224"/>
      <c r="P13" s="185"/>
      <c r="Q13" s="225"/>
      <c r="R13" s="182" t="str">
        <f ca="1">IF(ISERROR($V13),"",OFFSET('Smelter Look-up'!$C$4,$V13-4,0)&amp;"")</f>
        <v>Kennecott Utah Copper LLC</v>
      </c>
      <c r="S13" s="181" t="str">
        <f t="shared" ca="1" si="2"/>
        <v>US</v>
      </c>
      <c r="T13" s="181" t="str">
        <f ca="1">IF(B13="","",IF(ISERROR(MATCH($J13,SorP!$B$1:$B$6226,0)),"",INDIRECT("'SorP'!$A$"&amp;MATCH($S13&amp;$J13,SorP!C:C,0))))</f>
        <v>US-UT</v>
      </c>
      <c r="U13" s="201"/>
      <c r="V13" s="226">
        <f>IF(C13="",NA(),IF(OR(C13="Smelter not listed",C13="Smelter not yet identified"),MATCH($B13&amp;$D13,'Smelter Look-up'!$J:$J,0),MATCH($B13&amp;$C13,'Smelter Look-up'!$J:$J,0)))</f>
        <v>146</v>
      </c>
      <c r="X13" s="227">
        <f t="shared" ca="1" si="3"/>
        <v>0</v>
      </c>
      <c r="AB13" s="228" t="str">
        <f t="shared" si="4"/>
        <v>GoldKennecott Utah Copper LLC</v>
      </c>
    </row>
    <row r="14" spans="1:34" s="227" customFormat="1" ht="20.149999999999999" customHeight="1">
      <c r="A14" s="262"/>
      <c r="B14" s="182" t="s">
        <v>1119</v>
      </c>
      <c r="C14" s="186" t="s">
        <v>2314</v>
      </c>
      <c r="D14" s="230"/>
      <c r="E14" s="182" t="str">
        <f ca="1">IF(ISERROR($V14),"",OFFSET('Smelter Look-up'!$D$4,$V14-4,0)&amp;"")</f>
        <v>BELGIUM</v>
      </c>
      <c r="F14" s="182" t="str">
        <f ca="1">IF(ISERROR($V14),"",OFFSET('Smelter Look-up'!$E$4,$V14-4,0))</f>
        <v>CID001980</v>
      </c>
      <c r="G14" s="182" t="str">
        <f ca="1">IF(C14=$X$4,IF(ISERROR($V14),"Enter smelter details","RMI"),IF(ISERROR($V14),"",OFFSET('Smelter Look-up'!$F$4,$V14-4,0)))</f>
        <v>RMI</v>
      </c>
      <c r="H14" s="183">
        <f ca="1">IF(ISERROR($V14),"",OFFSET('Smelter Look-up'!$G$4,$V14-4,0))</f>
        <v>0</v>
      </c>
      <c r="I14" s="184" t="str">
        <f ca="1">IF(ISERROR($V14),"",OFFSET('Smelter Look-up'!$H$4,$V14-4,0))</f>
        <v>Hoboken</v>
      </c>
      <c r="J14" s="184" t="str">
        <f ca="1">IF(ISERROR($V14),"",OFFSET('Smelter Look-up'!$I$4,$V14-4,0))</f>
        <v>Antwerpen</v>
      </c>
      <c r="K14" s="224"/>
      <c r="L14" s="224"/>
      <c r="M14" s="224"/>
      <c r="N14" s="224"/>
      <c r="O14" s="224"/>
      <c r="P14" s="185"/>
      <c r="Q14" s="225"/>
      <c r="R14" s="182" t="str">
        <f ca="1">IF(ISERROR($V14),"",OFFSET('Smelter Look-up'!$C$4,$V14-4,0)&amp;"")</f>
        <v>Umicore S.A. Business Unit Precious Metals Refining</v>
      </c>
      <c r="S14" s="181" t="str">
        <f t="shared" ca="1" si="2"/>
        <v>BE</v>
      </c>
      <c r="T14" s="181" t="str">
        <f ca="1">IF(B14="","",IF(ISERROR(MATCH($J14,SorP!$B$1:$B$6226,0)),"",INDIRECT("'SorP'!$A$"&amp;MATCH($S14&amp;$J14,SorP!C:C,0))))</f>
        <v>BE-VAN</v>
      </c>
      <c r="U14" s="201"/>
      <c r="V14" s="226">
        <f>IF(C14="",NA(),IF(OR(C14="Smelter not listed",C14="Smelter not yet identified"),MATCH($B14&amp;$D14,'Smelter Look-up'!$J:$J,0),MATCH($B14&amp;$C14,'Smelter Look-up'!$J:$J,0)))</f>
        <v>303</v>
      </c>
      <c r="X14" s="227">
        <f t="shared" ca="1" si="3"/>
        <v>0</v>
      </c>
      <c r="AB14" s="228" t="str">
        <f t="shared" si="4"/>
        <v>GoldUmicore S.A. Business Unit Precious Metals Refining</v>
      </c>
    </row>
    <row r="15" spans="1:34" s="227" customFormat="1" ht="20.149999999999999" customHeight="1">
      <c r="A15" s="262"/>
      <c r="B15" s="182" t="s">
        <v>1120</v>
      </c>
      <c r="C15" s="186" t="s">
        <v>1024</v>
      </c>
      <c r="D15" s="230"/>
      <c r="E15" s="182" t="str">
        <f ca="1">IF(ISERROR($V15),"",OFFSET('Smelter Look-up'!$D$4,$V15-4,0)&amp;"")</f>
        <v>PERU</v>
      </c>
      <c r="F15" s="182" t="str">
        <f ca="1">IF(ISERROR($V15),"",OFFSET('Smelter Look-up'!$E$4,$V15-4,0))</f>
        <v>CID001182</v>
      </c>
      <c r="G15" s="182" t="str">
        <f ca="1">IF(C15=$X$4,IF(ISERROR($V15),"Enter smelter details","RMI"),IF(ISERROR($V15),"",OFFSET('Smelter Look-up'!$F$4,$V15-4,0)))</f>
        <v>RMI</v>
      </c>
      <c r="H15" s="183">
        <f ca="1">IF(ISERROR($V15),"",OFFSET('Smelter Look-up'!$G$4,$V15-4,0))</f>
        <v>0</v>
      </c>
      <c r="I15" s="184" t="str">
        <f ca="1">IF(ISERROR($V15),"",OFFSET('Smelter Look-up'!$H$4,$V15-4,0))</f>
        <v>Paracas</v>
      </c>
      <c r="J15" s="184" t="str">
        <f ca="1">IF(ISERROR($V15),"",OFFSET('Smelter Look-up'!$I$4,$V15-4,0))</f>
        <v>Ika</v>
      </c>
      <c r="K15" s="224"/>
      <c r="L15" s="224"/>
      <c r="M15" s="224"/>
      <c r="N15" s="224"/>
      <c r="O15" s="224"/>
      <c r="P15" s="185"/>
      <c r="Q15" s="225"/>
      <c r="R15" s="182" t="str">
        <f ca="1">IF(ISERROR($V15),"",OFFSET('Smelter Look-up'!$C$4,$V15-4,0)&amp;"")</f>
        <v>Minsur</v>
      </c>
      <c r="S15" s="181" t="str">
        <f t="shared" ca="1" si="2"/>
        <v>PE</v>
      </c>
      <c r="T15" s="181" t="str">
        <f ca="1">IF(B15="","",IF(ISERROR(MATCH($J15,SorP!$B$1:$B$6226,0)),"",INDIRECT("'SorP'!$A$"&amp;MATCH($S15&amp;$J15,SorP!C:C,0))))</f>
        <v>PE-ICA</v>
      </c>
      <c r="U15" s="201"/>
      <c r="V15" s="226">
        <f>IF(C15="",NA(),IF(OR(C15="Smelter not listed",C15="Smelter not yet identified"),MATCH($B15&amp;$D15,'Smelter Look-up'!$J:$J,0),MATCH($B15&amp;$C15,'Smelter Look-up'!$J:$J,0)))</f>
        <v>487</v>
      </c>
      <c r="X15" s="227">
        <f t="shared" ca="1" si="3"/>
        <v>0</v>
      </c>
      <c r="AB15" s="228" t="str">
        <f t="shared" si="4"/>
        <v>TinMinsur</v>
      </c>
    </row>
    <row r="16" spans="1:34" s="227" customFormat="1" ht="20.149999999999999" customHeight="1">
      <c r="A16" s="262"/>
      <c r="B16" s="182" t="s">
        <v>1121</v>
      </c>
      <c r="C16" s="186" t="s">
        <v>15864</v>
      </c>
      <c r="D16" s="230"/>
      <c r="E16" s="182" t="s">
        <v>1090</v>
      </c>
      <c r="F16" s="182" t="s">
        <v>15865</v>
      </c>
      <c r="G16" s="182" t="s">
        <v>13217</v>
      </c>
      <c r="H16" s="183">
        <v>0</v>
      </c>
      <c r="I16" s="184" t="s">
        <v>15866</v>
      </c>
      <c r="J16" s="184" t="s">
        <v>13600</v>
      </c>
      <c r="K16" s="224"/>
      <c r="L16" s="224"/>
      <c r="M16" s="224"/>
      <c r="N16" s="224"/>
      <c r="O16" s="224"/>
      <c r="P16" s="185"/>
      <c r="Q16" s="225"/>
      <c r="R16" s="182" t="str">
        <f ca="1">IF(ISERROR($V16),"",OFFSET('Smelter Look-up'!$C$4,$V16-4,0)&amp;"")</f>
        <v/>
      </c>
      <c r="S16" s="181" t="str">
        <f t="shared" ca="1" si="2"/>
        <v>CN</v>
      </c>
      <c r="T16" s="181" t="str">
        <f ca="1">IF(B16="","",IF(ISERROR(MATCH($J16,SorP!$B$1:$B$6226,0)),"",INDIRECT("'SorP'!$A$"&amp;MATCH($S16&amp;$J16,SorP!C:C,0))))</f>
        <v>CN-HN</v>
      </c>
      <c r="U16" s="201"/>
      <c r="V16" s="226" t="e">
        <f>IF(C16="",NA(),IF(OR(C16="Smelter not listed",C16="Smelter not yet identified"),MATCH($B16&amp;$D16,'Smelter Look-up'!$J:$J,0),MATCH($B16&amp;$C16,'Smelter Look-up'!$J:$J,0)))</f>
        <v>#N/A</v>
      </c>
      <c r="X16" s="227">
        <f t="shared" si="3"/>
        <v>0</v>
      </c>
      <c r="AB16" s="228" t="str">
        <f t="shared" si="4"/>
        <v>TantalumChangsha South Tantalum Niobium Co., Ltd.</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19.7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19.7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19.7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19.7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19.7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19.7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19.7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19.7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19.7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19.7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19.7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19.7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19.7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19.7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19.7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19.7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19.7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19.7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19.7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19.7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19.7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19.7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19.7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19.7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19.7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19.7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19.7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19.7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19.7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19.7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19.7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19.7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19.7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19.7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19.7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19.7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19.7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19.7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19.7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19.7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19.7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19.7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19.7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19.7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19.7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19.7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19.7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19.7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19.7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19.7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19.7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19.7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19.7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19.7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19.7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19.7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19.7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19.7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19.7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19.7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19.7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19.7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19.7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19.7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19.7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19.7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19.7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19.7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19.7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19.7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19.7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19.7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19.7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19.7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19.7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19.7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19.7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19.7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19.7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19.7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19.7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19.7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19.7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19.7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19.7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19.7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19.7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19.7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19.7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19.7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19.7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19.7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19.7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19.7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19.7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19.7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19.7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19.7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19.7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19.7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19.7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19.7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19.7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19.7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19.7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19.7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19.7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19.7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19.7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19.7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19.7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19.7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19.7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19.7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19.7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19.7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19.7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19.7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19.7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19.7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19.7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19.7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19.7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19.7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19.7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19.7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19.7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19.7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19.7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19.7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19.7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19.7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19.7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19.7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19.7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19.7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19.7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19.7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19.7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19.7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19.7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19.7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19.7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19.7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19.7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19.7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19.7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19.7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19.7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19.7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19.7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19.7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19.7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19.7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19.7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19.7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19.7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19.7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19.7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19.7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19.7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19.7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19.7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19.7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19.7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19.7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19.7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19.7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19.7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19.7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19.7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19.7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19.7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19.7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19.7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19.7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19.7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19.7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19.7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19.7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19.7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19.7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19.7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19.7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19.7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19.7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19.7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19.7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19.7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19.7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19.7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19.7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19.7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19.7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19.7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19.7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19.7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19.7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19.7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19.7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19.7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19.7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19.7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19.7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19.7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19.7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19.7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19.7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19.7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19.7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19.7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19.7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19.7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19.7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19.7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19.7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19.7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19.7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19.7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19.7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19.7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19.7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19.7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19.7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19.7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19.7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19.7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19.7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19.7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19.7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19.7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19.7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19.7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19.7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19.7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19.7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19.7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19.7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19.7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19.7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19.7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19.7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19.7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19.7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19.7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19.7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19.7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19.7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19.7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19.7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19.7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19.7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19.7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19.7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19.7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19.7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19.7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19.7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19.7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19.7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19.7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19.7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19.7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19.7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19.7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19.7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19.7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19.7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19.7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19.7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19.7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19.7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19.7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19.7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19.7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19.7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19.7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19.7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19.7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19.7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19.7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19.7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19.7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19.7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19.7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19.7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19.7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19.7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19.7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19.7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19.7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19.7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19.7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19.7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19.7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19.7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19.7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19.7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19.7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19.7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19.7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19.7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19.7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19.7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19.7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19.7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19.7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19.7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19.7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19.7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19.7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19.7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19.7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19.7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19.7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19.7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19.7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19.7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19.7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19.7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19.7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19.7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19.7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19.7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19.7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19.7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19.7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19.7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19.7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19.7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19.7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19.7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19.7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19.7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19.7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19.7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19.7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19.7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19.7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19.7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19.7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19.7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19.7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19.7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19.7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19.7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19.7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19.7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19.7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19.7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19.7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19.7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19.7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19.7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19.7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19.7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19.7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19.7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19.7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19.7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19.7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19.7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19.7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19.7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19.7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19.7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19.7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19.7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19.7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19.7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19.7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19.7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19.7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19.7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19.7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19.7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19.7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19.7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19.7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19.7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19.7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19.7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19.7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19.7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19.7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19.7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19.7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19.7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19.7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19.7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19.7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19.7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19.7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19.7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19.7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19.7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19.7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19.7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19.7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19.7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19.7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19.7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19.7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19.7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19.7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19.7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19.7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19.7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19.7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19.7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19.7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19.7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19.7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19.7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19.7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19.7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19.7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19.7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19.7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19.7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19.7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19.7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19.7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19.7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19.7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19.7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19.7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19.7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19.7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19.7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19.7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19.7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19.7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19.7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19.7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19.7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19.7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19.7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19.7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19.7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19.7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19.7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19.7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19.7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19.7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19.7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19.7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19.7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19.7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19.7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19.7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19.7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19.7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19.7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19.7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19.7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19.7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19.7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19.7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19.7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19.7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19.7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19.7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19.7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19.7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19.7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19.7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19.7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19.7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19.7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19.7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19.7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19.7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19.7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19.7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19.7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19.7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19.7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19.7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19.7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19.7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19.7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19.7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19.7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19.7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19.7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19.7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19.7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19.7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19.7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19.7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19.7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19.7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19.7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19.7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19.7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19.7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19.7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19.7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19.7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19.7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19.7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19.7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19.7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19.7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19.7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19.7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19.7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19.7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19.7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19.7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19.7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19.7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19.7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19.7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19.7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19.7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19.7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19.7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19.7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19.7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19.7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19.7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19.7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19.7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19.7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19.7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19.7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19.7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19.7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19.7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19.7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19.7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19.7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19.7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19.7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19.7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19.7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19.7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19.7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19.7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19.7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19.7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19.7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19.7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19.7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19.7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19.7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19.7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19.7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19.7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19.7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19.7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19.7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19.7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19.7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19.7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19.7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19.7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19.7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19.7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19.7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19.7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19.7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19.7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19.7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19.7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19.7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19.7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19.7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19.7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19.7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19.7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19.7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19.7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19.7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19.7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19.7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19.7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19.7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19.7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19.7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19.7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19.7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19.7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19.7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19.7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19.7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19.7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19.7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19.7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19.7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19.7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19.7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19.7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19.7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19.7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19.7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19.7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19.7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19.7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19.7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19.7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19.7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19.7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19.7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19.7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19.7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19.7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19.7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19.7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19.7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19.7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19.7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19.7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19.7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19.7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19.7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19.7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19.7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19.7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19.7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19.7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19.7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19.7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19.7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19.7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19.7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19.7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19.7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19.7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19.7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19.7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19.7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19.7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19.7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19.7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19.7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19.7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19.7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19.7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19.7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19.7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19.7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19.7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19.7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19.7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19.7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19.7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19.7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19.7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19.7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19.7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19.7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19.7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19.7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19.7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19.7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19.7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19.7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19.7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19.7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19.7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19.7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19.7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19.7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19.7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19.7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19.7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19.7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19.7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19.7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19.7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19.7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19.7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19.7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19.7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19.7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19.7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19.7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19.7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19.7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19.7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19.7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19.7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19.7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19.7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19.7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19.7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19.7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19.7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19.7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19.7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19.7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19.7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19.7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19.7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19.7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19.7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19.7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19.7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19.7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19.7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19.7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19.7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19.7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19.7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19.7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19.7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19.7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19.7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19.7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19.7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19.7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19.7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19.7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19.7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19.7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19.7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19.7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19.7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19.7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19.7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19.7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19.7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19.7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19.7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19.7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19.7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19.7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19.7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19.7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19.7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19.7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19.7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19.7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19.7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19.7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19.7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19.7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19.7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19.7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19.7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19.7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19.7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19.7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19.7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19.7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19.7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19.7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19.7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19.7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19.7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19.7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19.7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19.7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19.7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19.7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19.7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19.7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19.7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19.7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19.7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19.7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19.7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19.7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19.7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19.7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19.7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19.7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19.7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19.7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19.7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19.7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19.7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19.7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19.7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19.7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19.7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19.7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19.7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19.7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19.7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19.7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19.7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19.7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19.7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19.7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19.7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19.7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19.7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19.7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19.7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19.7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19.7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19.7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19.7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19.7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19.7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19.7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19.7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19.7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19.7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19.7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19.7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19.7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19.7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19.7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19.7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19.7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19.7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19.7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19.7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19.7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19.7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19.7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19.7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19.7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19.7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19.7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19.7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19.7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19.7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19.7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19.7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19.7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19.7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19.7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19.7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19.7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19.7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19.7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19.7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19.7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19.7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19.7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19.7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19.7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19.7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19.7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19.7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19.7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19.7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19.7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19.7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19.7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19.7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19.7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19.7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19.7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19.7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19.7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19.7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19.7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19.7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19.7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19.7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19.7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19.7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19.7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19.7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19.7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19.7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19.7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19.7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19.7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19.7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19.7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19.7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19.7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19.7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19.7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19.7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19.7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19.7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19.7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19.7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19.7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19.7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19.7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19.7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19.7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19.7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19.7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19.7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19.7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19.7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19.7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19.7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19.7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19.7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19.7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19.7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19.7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19.7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19.7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19.7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19.7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19.7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19.7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19.7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19.7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19.7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19.7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19.7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19.7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19.7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19.7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19.7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19.7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19.7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19.7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19.7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19.7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19.7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19.7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19.7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19.7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19.7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19.7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19.7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19.7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19.7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19.7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19.7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19.7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19.7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19.7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19.7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19.7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19.7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19.7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19.7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19.7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19.7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19.7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19.7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19.7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19.7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19.7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19.7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19.7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19.7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19.7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19.7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19.7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19.7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19.7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19.7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19.7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19.7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19.7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19.7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19.7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19.7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19.7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19.7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19.7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19.7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19.7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19.7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19.7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19.7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19.7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19.7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19.7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19.7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19.7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19.7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19.7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19.7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19.7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19.7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19.7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19.7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19.7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19.7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19.7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19.7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19.7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19.7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19.7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19.7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19.7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19.7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19.7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19.7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19.7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19.7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19.7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19.7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19.7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19.7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19.7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19.7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19.7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19.7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19.7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19.7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19.7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19.7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19.7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19.7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19.7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19.7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19.7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19.7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19.7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19.7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19.7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19.7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19.7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19.7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19.7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19.7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19.7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19.7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19.7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19.7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19.7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19.7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19.7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19.7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19.7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19.7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19.7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19.7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19.7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19.7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19.7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19.7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19.7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19.7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19.7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19.7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19.7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19.7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19.7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19.7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19.7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19.7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19.7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19.7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19.7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19.7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19.7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19.7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19.7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19.7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19.7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19.7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19.7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19.7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19.7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19.7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19.7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19.7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19.7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19.7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19.7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19.7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19.7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19.7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19.7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19.7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19.7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19.7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19.7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19.7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19.7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19.7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19.7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19.7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19.7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19.7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19.7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19.7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19.7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19.7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19.7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19.7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19.7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19.7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19.7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19.7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19.7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19.7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19.7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19.7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19.7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19.7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19.7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19.7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19.7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19.7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19.7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19.7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19.7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19.7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19.7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19.7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19.7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19.7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19.7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19.7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19.7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19.7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19.7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19.7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19.7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19.7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19.7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19.7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19.7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19.7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19.7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19.7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19.7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19.7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19.7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19.7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19.7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19.7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19.7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19.7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19.7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19.7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19.7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19.7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19.7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19.7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19.7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19.7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19.7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19.7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19.7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19.7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19.7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19.7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19.7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19.7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19.7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19.7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19.7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19.7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19.7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19.7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19.7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19.7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19.7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19.7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19.7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19.7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19.7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19.7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19.7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19.7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19.7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19.7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19.7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19.7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19.7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19.7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19.7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19.7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19.7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19.7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19.7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19.7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19.7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19.7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19.7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19.7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19.7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19.7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19.7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19.7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19.7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19.7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19.7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19.7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19.7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19.7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19.7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19.7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19.7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19.7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19.7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19.7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19.7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19.7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19.7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19.7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19.7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19.7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19.7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19.7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19.7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19.7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19.7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19.7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19.7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19.7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19.7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19.7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19.7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19.7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19.7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19.7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19.7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19.7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19.7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19.7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19.7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19.7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19.7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19.7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19.7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19.7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19.7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19.7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19.7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19.7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19.7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19.7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19.7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19.7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19.7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19.7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19.7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19.7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19.7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19.7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19.7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19.7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19.7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19.7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19.7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19.7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19.7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19.7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19.7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19.7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19.7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19.7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19.7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19.7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19.7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19.7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19.7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19.7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19.7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19.7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19.7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19.7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19.7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19.7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19.7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19.7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19.7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19.7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19.7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19.7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19.7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19.7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19.7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19.7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19.7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19.7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19.7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19.7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19.7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19.7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19.7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19.7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19.7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19.7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19.7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19.7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19.7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19.7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19.7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19.7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19.7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19.7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19.7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19.7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19.7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19.7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19.7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19.7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19.7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19.7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19.7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19.7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19.7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19.7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19.7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19.7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19.7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19.7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19.7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19.7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19.7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19.7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19.7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19.7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19.7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19.7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19.7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19.7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19.7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19.7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19.7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19.7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19.7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19.7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19.7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19.7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19.7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19.7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19.7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19.7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19.7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19.7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19.7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19.7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19.7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19.7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19.7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19.7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19.7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19.7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19.7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19.7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19.7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19.7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19.7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19.7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19.7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19.7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19.7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19.7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19.7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19.7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19.7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19.7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19.7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19.7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19.7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19.7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19.7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19.7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19.7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19.7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19.7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19.7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19.7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19.7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19.7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19.7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19.7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19.7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19.7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19.7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19.7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19.7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19.7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19.7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19.7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19.7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19.7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19.7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19.7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19.7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19.7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19.7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19.7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19.7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19.7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19.7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19.7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19.7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19.7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19.7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19.7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19.7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19.7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19.7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19.7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19.7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19.7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19.7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19.7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19.7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19.7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19.7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19.7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19.7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19.7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19.7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19.7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19.7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19.7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19.7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19.7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19.7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19.7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19.7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19.7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19.7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19.7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19.7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19.7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19.7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19.7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19.7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19.7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19.7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19.7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19.7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19.7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19.7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19.7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19.7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19.7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19.7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19.7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19.7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19.7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19.7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19.7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19.7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19.7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19.7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19.7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19.7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19.7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19.7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19.7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19.7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19.7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19.7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19.7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19.7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19.7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19.7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19.7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19.7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19.7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19.7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19.7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19.7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19.7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19.7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19.7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19.7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19.7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19.7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19.7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19.7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19.7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19.7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19.7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19.7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19.7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19.7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19.7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19.7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19.7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19.7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19.7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19.7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19.7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19.7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19.7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19.7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19.7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19.7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19.7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19.7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19.7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19.7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19.7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19.7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19.7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19.7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19.7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19.7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19.7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19.7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19.7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19.7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19.7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19.7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19.7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19.7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19.7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19.7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19.7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19.7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19.7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19.7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19.7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19.7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19.7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19.7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19.7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19.7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19.7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19.7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19.7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19.7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19.7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19.7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19.7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19.7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19.7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19.7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19.7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19.7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19.7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19.7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19.7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19.7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19.7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19.7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19.7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19.7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19.7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19.7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19.7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19.7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19.7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19.7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19.7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19.7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19.7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19.7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19.7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19.7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19.7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19.7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19.7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19.7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19.7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19.7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19.7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19.7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19.7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19.7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19.7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19.7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19.7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19.7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19.7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19.7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19.7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19.7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19.7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19.7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19.7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19.7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19.7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19.7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19.7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19.7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19.7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19.7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19.7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19.7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19.7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19.7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19.7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19.7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19.7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19.7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19.7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19.7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19.7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19.7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19.7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19.7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19.7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19.7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19.7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19.7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19.7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19.7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19.7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19.7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19.7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19.7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19.7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19.7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19.7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19.7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19.7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19.7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19.7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19.7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19.7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19.7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19.7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19.7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19.7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19.7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19.7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19.7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19.7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19.7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19.7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19.7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19.7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19.7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19.7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19.7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19.7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19.7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19.7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19.7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19.7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19.7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19.7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19.7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19.7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19.7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19.7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19.7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19.7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19.7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19.7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19.7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19.7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19.7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19.7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19.7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19.7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19.7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19.7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19.7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19.7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19.7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19.7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19.7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19.7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19.7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19.7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19.7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19.7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19.7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19.7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19.7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19.7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19.7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19.7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19.7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19.7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19.7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19.7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19.7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19.7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19.7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19.7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19.7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19.7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19.7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19.7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19.7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19.7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19.7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19.7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19.7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19.7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19.7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19.7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19.7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19.7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19.7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19.7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19.7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19.7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19.7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19.7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19.7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19.7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19.7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19.7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19.7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19.7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19.7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19.7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19.7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19.7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19.7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19.7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19.7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19.7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19.7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19.7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19.7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19.7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19.7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19.7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19.7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19.7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19.7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19.7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19.7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19.7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19.7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19.7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19.7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19.7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19.7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19.7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19.7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19.7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19.7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19.7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19.7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19.7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19.7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19.7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19.7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19.7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19.7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19.7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19.7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19.7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19.7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19.7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19.7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19.7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19.7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19.7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19.7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19.7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19.7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19.7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19.7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19.7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19.7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19.7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19.7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19.7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19.7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19.7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19.7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19.7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19.7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19.7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19.7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19.7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19.7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19.7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19.7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19.7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19.7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19.7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19.7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19.7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19.7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19.7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19.7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19.7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19.7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19.7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19.7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19.7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19.7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19.7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19.7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19.7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19.7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19.7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19.7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19.7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19.7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19.7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19.7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19.7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19.7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19.7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19.7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19.7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19.7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19.7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19.7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19.7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19.7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19.7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19.7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19.7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19.7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19.7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19.7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19.7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19.7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19.7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19.7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19.7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19.7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19.7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19.7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19.7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19.7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19.7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19.7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19.7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19.7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19.7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19.7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19.7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19.7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19.7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19.7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19.7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19.7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19.7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19.7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19.7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19.7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19.7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19.7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19.7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19.7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19.7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19.7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19.7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19.7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19.7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19.7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19.7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19.7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19.7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19.7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19.7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19.7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19.7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19.7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19.7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19.7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19.7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19.7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19.7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19.7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19.7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19.7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19.7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19.7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19.7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19.7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19.7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19.7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19.7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19.7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19.7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19.7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19.7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19.7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19.7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19.7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19.7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19.7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19.7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19.7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19.7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19.7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19.7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19.7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19.7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19.7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19.7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19.7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19.7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19.7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19.7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19.7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19.7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19.7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19.7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19.7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19.7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19.7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19.7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19.7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19.7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19.7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19.7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19.7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19.7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19.7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19.7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19.7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19.7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19.7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19.7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19.7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19.7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19.7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19.7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19.7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19.7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19.7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19.7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19.7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19.7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19.7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19.7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19.7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19.7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19.7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19.7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19.7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19.7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19.7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19.7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19.7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19.7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19.7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19.7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19.7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19.7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19.7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19.7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19.7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19.7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19.7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19.7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19.7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19.7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19.7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19.7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19.7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19.7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19.7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19.7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19.7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19.7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19.7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19.7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19.7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19.7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19.7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19.7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19.7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19.7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19.7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19.7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19.7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19.7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19.7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19.7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19.7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19.7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19.7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19.7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19.7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19.7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19.7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19.7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19.7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19.7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19.7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19.7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19.7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19.7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19.7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19.7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19.7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19.7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19.7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19.7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19.7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19.7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19.7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19.7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19.7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19.7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19.7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19.7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19.7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19.7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19.7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19.7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19.7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19.7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19.7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19.7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19.7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19.7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19.7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19.7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19.7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19.7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19.7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19.7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19.7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19.7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19.7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19.7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19.7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19.7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19.7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19.7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19.7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19.7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19.7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19.7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19.7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19.7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19.7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19.7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19.7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19.7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19.7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19.7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19.7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19.7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19.7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19.7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19.7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19.7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19.7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19.7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19.7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19.7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19.7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19.7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19.7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19.7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19.7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19.7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19.7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19.7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19.7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19.7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19.7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19.7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19.7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19.7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19.7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19.7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19.7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19.7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19.7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19.7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19.7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19.7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19.7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19.7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19.7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19.7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19.7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19.7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19.7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19.7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19.7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19.7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19.7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19.7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19.7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19.7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19.7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19.7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19.7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19.7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19.7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19.7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19.7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19.7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19.7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19.7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19.7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19.7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19.7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19.7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19.7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19.7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19.7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19.7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19.7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19.7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19.7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19.7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19.7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19.7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19.7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19.7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19.7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19.7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19.7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19.7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19.7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19.7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19.7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19.7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19.7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19.7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19.7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19.7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19.7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19.7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19.7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19.7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19.7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19.7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19.7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19.7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19.7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19.7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19.7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19.7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19.7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19.7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19.7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19.7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19.7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19.7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19.7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19.7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19.7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19.7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19.7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19.7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19.7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19.7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19.7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19.7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19.7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19.7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19.7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19.7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19.7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19.7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19.7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19.7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19.7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19.7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19.7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19.7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19.7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19.7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19.7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19.7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19.7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19.7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19.7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19.7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19.7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19.7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19.7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19.7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19.7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19.7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19.7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19.7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19.7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19.7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19.7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19.7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19.7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19.7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19.7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19.7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19.7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19.7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19.7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19.7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19.7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19.7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19.7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19.7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19.7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19.7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19.7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19.7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19.7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19.7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19.7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19.7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19.7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19.7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19.7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19.7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19.7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19.7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19.7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19.7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19.7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19.7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19.7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19.7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19.7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19.7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19.7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19.7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19.7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19.7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19.7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19.7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19.7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19.7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19.7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19.7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19.7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19.7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19.7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19.7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19.7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19.7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19.7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19.7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19.7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19.7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19.7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19.7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19.7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19.7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19.7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19.7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19.7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19.7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19.7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19.7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19.7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19.7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19.7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19.7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19.7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19.7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19.7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19.7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19.7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19.7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19.7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19.7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19.7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19.7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19.7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19.7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19.7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19.7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19.7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19.7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19.7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19.7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19.7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19.7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19.7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19.7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19.7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19.7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19.7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19.7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19.7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19.7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19.7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19.7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19.7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19.7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19.7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19.7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19.7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19.7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19.7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19.7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19.7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19.7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19.7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19.7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19.7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19.7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19.7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19.7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19.7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19.7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19.7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19.7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19.7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19.7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19.7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19.7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19.7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19.7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19.7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19.7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19.7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19.7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19.7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19.7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19.7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19.7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19.7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19.7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19.7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19.7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19.7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19.7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19.7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19.7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19.7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19.7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19.7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19.7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19.7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19.7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19.7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19.7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19.7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19.7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19.7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19.7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19.7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19.7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19.7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19.7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19.7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19.7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19.7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19.7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19.7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19.7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19.7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19.7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19.7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19.7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19.7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19.7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19.7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19.7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19.7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19.7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19.7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19.7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19.7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19.7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19.7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19.7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19.7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19.7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19.7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19.7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19.7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19.7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19.7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19.7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19.7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19.7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19.7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19.7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19.7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19.7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19.7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19.7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19.7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19.7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19.7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19.7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19.7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19.7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19.7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19.7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19.7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19.7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19.7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19.7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19.7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19.7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19.7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19.7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19.7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19.7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19.7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19.7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19.7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19.7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19.7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19.7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19.7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19.7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19.7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19.7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19.7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19.7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19.7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19.7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19.7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19.7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19.7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19.7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19.7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19.7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19.7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19.7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19.7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19.7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19.7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19.7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19.7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19.7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19.7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19.7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19.7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19.7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19.7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19.7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19.7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19.7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19.7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19.7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19.7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19.7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19.7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19.7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19.7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19.7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19.7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19.7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19.7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19.7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19.7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19.7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19.7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19.7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19.7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19.7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19.7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19.7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19.7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19.7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19.7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19.7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19.7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19.7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19.7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19.7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19.7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19.7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19.7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19.7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19.7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19.7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19.7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19.7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19.7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19.7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19.7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19.7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19.7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19.7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19.7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19.7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19.7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19.7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19.7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19.7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19.7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19.7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19.7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19.7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19.7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19.7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19.7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19.7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19.7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19.7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19.7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19.7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19.7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19.7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19.7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19.7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19.7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19.7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19.7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19.7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19.7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19.7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19.7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19.7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19.7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19.7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19.7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19.7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2.9"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36FFAA7-8B6B-43A7-B18E-F631A19763D4}"/>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4" activePane="bottomRight" state="frozen"/>
      <selection activeCell="A4" sqref="A4"/>
      <selection pane="topRight" activeCell="A4" sqref="A4"/>
      <selection pane="bottomLeft" activeCell="A4" sqref="A4"/>
      <selection pane="bottomRight" activeCell="A4" sqref="A4"/>
    </sheetView>
  </sheetViews>
  <sheetFormatPr defaultColWidth="8.86328125" defaultRowHeight="12.45"/>
  <cols>
    <col min="1" max="1" width="45.1328125" style="19" customWidth="1"/>
    <col min="2" max="2" width="42.86328125" style="20" customWidth="1"/>
    <col min="3" max="3" width="51.59765625" style="19" customWidth="1"/>
    <col min="4" max="4" width="29.1328125" style="20" customWidth="1"/>
    <col min="5" max="5" width="9" style="19" customWidth="1"/>
    <col min="6" max="6" width="13.59765625" style="19" hidden="1" customWidth="1"/>
    <col min="7" max="7" width="13.3984375" style="19" hidden="1" customWidth="1"/>
    <col min="8" max="9" width="9" style="19" hidden="1" customWidth="1"/>
    <col min="10" max="10" width="48.86328125" style="19" hidden="1" customWidth="1"/>
    <col min="11" max="11" width="9" style="19" hidden="1" customWidth="1"/>
    <col min="12" max="15" width="8.86328125" style="19" hidden="1" customWidth="1"/>
    <col min="16" max="18" width="8.86328125" style="19" customWidth="1"/>
    <col min="19" max="16384" width="8.8632812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8.15">
      <c r="A4" s="90" t="str">
        <f ca="1">Declaration!B8</f>
        <v>Company Name (*):</v>
      </c>
      <c r="B4" s="89" t="str">
        <f>Declaration!D8</f>
        <v>Menlo Microsystems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15">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15">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8.15">
      <c r="A7" s="90" t="str">
        <f ca="1">Declaration!B15</f>
        <v>Contact Name (*):</v>
      </c>
      <c r="B7" s="89" t="str">
        <f>Declaration!D15</f>
        <v>Ajit Utagikar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15">
      <c r="A8" s="90" t="str">
        <f ca="1">Declaration!B16</f>
        <v>Email – Contact (*):</v>
      </c>
      <c r="B8" s="89" t="str">
        <f>Declaration!D16</f>
        <v>ajit.utagikar@menlomicro.com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15">
      <c r="A9" s="90" t="str">
        <f ca="1">Declaration!B17</f>
        <v>Phone – Contact (*):</v>
      </c>
      <c r="B9" s="273" t="str">
        <f>Declaration!D17</f>
        <v>+1-949-771-0277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15">
      <c r="A10" s="90" t="str">
        <f ca="1">Declaration!B18</f>
        <v>Authorizer (*):</v>
      </c>
      <c r="B10" s="89" t="str">
        <f>Declaration!D18</f>
        <v>Ajit Utagikar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15">
      <c r="A11" s="90" t="str">
        <f ca="1">Declaration!B20</f>
        <v>Email - Authorizer (*):</v>
      </c>
      <c r="B11" s="89" t="str">
        <f>Declaration!D20</f>
        <v>ajit.utagikar@menlomicro.com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15">
      <c r="A12" s="90" t="str">
        <f ca="1">Declaration!B22</f>
        <v>Effective Date (*):</v>
      </c>
      <c r="B12" s="91">
        <f>Declaration!D22</f>
        <v>45608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2.15">
      <c r="A13" s="89" t="str">
        <f ca="1">Declaration!B25</f>
        <v>1) Is any 3TG intentionally added or used in the product(s) or in the production process? (*)</v>
      </c>
      <c r="B13" s="92"/>
      <c r="C13" s="92"/>
      <c r="D13" s="96"/>
      <c r="E13" s="20" t="s">
        <v>800</v>
      </c>
      <c r="F13" s="93"/>
      <c r="H13" s="19">
        <f t="shared" si="3"/>
        <v>0</v>
      </c>
    </row>
    <row r="14" spans="1:10" ht="25.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15">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15">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15">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75">
      <c r="A18" s="89" t="str">
        <f ca="1">Declaration!B31</f>
        <v>2) Does any 3TG remain in the product(s)? (*)</v>
      </c>
      <c r="B18" s="92"/>
      <c r="C18" s="92"/>
      <c r="D18" s="96"/>
      <c r="E18" s="20" t="s">
        <v>798</v>
      </c>
      <c r="F18" s="93"/>
      <c r="J18" s="148"/>
    </row>
    <row r="19" spans="1:10" ht="38.15">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15">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15">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15">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8.15">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15">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15">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15">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2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8.15">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15">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15">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15">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299999999999997">
      <c r="A38" s="89" t="str">
        <f ca="1">Declaration!B55</f>
        <v>6) What percentage of relevant suppliers have provided a response to your supply chain survey?  (*)</v>
      </c>
      <c r="B38" s="92"/>
      <c r="C38" s="92"/>
      <c r="D38" s="96"/>
      <c r="E38" s="20" t="s">
        <v>797</v>
      </c>
      <c r="F38" s="93"/>
    </row>
    <row r="39" spans="1:10" ht="25.7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7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75">
      <c r="A43" s="89" t="str">
        <f ca="1">Declaration!B61</f>
        <v>7) Have you identified all of the smelters supplying the 3TG to your supply chain?  (*)</v>
      </c>
      <c r="B43" s="92"/>
      <c r="C43" s="92"/>
      <c r="D43" s="96"/>
      <c r="E43" s="20" t="s">
        <v>798</v>
      </c>
      <c r="F43" s="93"/>
    </row>
    <row r="44" spans="1:10" ht="50.6">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6">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2.15">
      <c r="A48" s="89" t="str">
        <f ca="1">Declaration!B67</f>
        <v>8) Has all applicable smelter information received by your company been reported in this declaration?  (*)</v>
      </c>
      <c r="B48" s="92"/>
      <c r="C48" s="92"/>
      <c r="D48" s="96"/>
      <c r="E48" s="20" t="s">
        <v>799</v>
      </c>
      <c r="F48" s="93"/>
    </row>
    <row r="49" spans="1:10" ht="38.15">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15">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15">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15">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9">
      <c r="A53" s="89" t="str">
        <f ca="1">Declaration!B74</f>
        <v>Question</v>
      </c>
      <c r="B53" s="92"/>
      <c r="C53" s="92"/>
      <c r="D53" s="96"/>
      <c r="E53" s="20" t="s">
        <v>437</v>
      </c>
      <c r="F53" s="93"/>
      <c r="G53" s="93"/>
      <c r="H53" s="93"/>
    </row>
    <row r="54" spans="1:10" ht="38.1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9.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1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15">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1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6" hidden="1">
      <c r="A61" s="89"/>
      <c r="B61" s="89"/>
      <c r="C61" s="89"/>
      <c r="D61" s="95"/>
      <c r="E61" s="20"/>
      <c r="F61" s="94"/>
      <c r="G61" s="70"/>
      <c r="H61" s="71"/>
      <c r="I61" s="147"/>
    </row>
    <row r="62" spans="1:10" ht="38.15">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15">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15">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15">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15">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15">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15">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9">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2.9"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6328125" defaultRowHeight="12.45"/>
  <cols>
    <col min="1" max="1" width="3.1328125" style="277" customWidth="1"/>
    <col min="2" max="2" width="39.86328125" style="280" customWidth="1"/>
    <col min="3" max="3" width="39.86328125" style="277" customWidth="1"/>
    <col min="4" max="4" width="58.86328125" style="277" customWidth="1"/>
    <col min="5" max="5" width="1.59765625" style="277" customWidth="1"/>
    <col min="6" max="6" width="9" style="277" customWidth="1"/>
    <col min="7" max="16384" width="8.8632812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2.9"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6328125" defaultRowHeight="12.45"/>
  <cols>
    <col min="1" max="1" width="9.1328125" style="189" bestFit="1" customWidth="1"/>
    <col min="2" max="2" width="42.86328125" style="189" customWidth="1"/>
    <col min="3" max="3" width="63.86328125" style="189" customWidth="1"/>
    <col min="4" max="4" width="25.59765625" style="189" customWidth="1"/>
    <col min="5" max="5" width="12.59765625" style="189" customWidth="1"/>
    <col min="6" max="6" width="12.59765625" style="190" customWidth="1"/>
    <col min="7" max="7" width="15.3984375" style="189" customWidth="1"/>
    <col min="8" max="8" width="23.86328125" style="189" customWidth="1"/>
    <col min="9" max="9" width="28.1328125" style="189" customWidth="1"/>
    <col min="10" max="10" width="48.265625" style="189" hidden="1" customWidth="1"/>
    <col min="11" max="11" width="49.73046875" style="189" hidden="1" customWidth="1"/>
    <col min="12" max="16384" width="8.8632812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9.7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6328125" defaultRowHeight="14.6"/>
  <cols>
    <col min="1" max="1" width="14.59765625" style="155" customWidth="1"/>
    <col min="2" max="2" width="14" style="155" customWidth="1"/>
    <col min="3" max="3" width="6.1328125" style="155" customWidth="1"/>
    <col min="4" max="4" width="56.265625" style="155" customWidth="1"/>
    <col min="5" max="5" width="53.73046875" style="233" customWidth="1"/>
    <col min="6" max="6" width="54.1328125" style="155" customWidth="1"/>
    <col min="7" max="7" width="68.265625" style="155" customWidth="1"/>
    <col min="8" max="8" width="49.265625" style="155" customWidth="1"/>
    <col min="9" max="9" width="51.59765625" style="155" customWidth="1"/>
    <col min="10" max="10" width="50.265625" style="155" customWidth="1"/>
    <col min="11" max="11" width="51.86328125" customWidth="1"/>
    <col min="12" max="12" width="66.86328125" style="256" customWidth="1"/>
    <col min="13" max="13" width="46.1328125" style="109" customWidth="1"/>
    <col min="14" max="15" width="8.86328125" style="109" customWidth="1"/>
    <col min="16" max="16384" width="8.863281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7.4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64.3">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3.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9.1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3.7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3.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3.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3.7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7.4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9.1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7.4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9.1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72.900000000000006">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3.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3.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6.7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1.9">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3.7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3.4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1.3">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63.60000000000002">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3.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3">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6.6">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2">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93.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4">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04">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2">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3.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9.1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4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72.900000000000006">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8.3">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60.30000000000001">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7.4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102">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31.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72.900000000000006">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7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7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49.75">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64.3">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7.4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89.4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04">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3.7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8.6">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9.1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49.7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60.3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60.3000000000000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20.6000000000000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02">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3.7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9.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87.4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9.1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3.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9.1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9.1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9.1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9.1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9.1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9.1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9.1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9.1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9.1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9.1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7.4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5.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60.3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72.900000000000006">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5.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6.6">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45.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47.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6.6">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35.1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33.1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9.1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2.900000000000006">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9.1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60.3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91.4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76.89999999999998">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9.1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60.30000000000001">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7.4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18.6">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8.6">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9.1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9.1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3.7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7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8.3">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9.1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9.1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9.1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9.1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9.1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9.1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9.1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1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49.75">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2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2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1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1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2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9.1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9.1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2.900000000000006">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49.75">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2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3.7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3.7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9.1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15">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9.1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9.1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9.1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9.1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9.1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9.1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9.15">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9.1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9.1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9.1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9.1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9.1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9.1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9.1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9.1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9.1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9.1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9.1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9.1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3.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3.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8.3">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9.1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3.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9.1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9.1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9.1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8.3">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9.1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9.1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9.1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9.1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9.1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9.1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3.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3.7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9.1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3.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3.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3.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3.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8.3">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8.3">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8.3">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8.3">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2.900000000000006">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2.900000000000006">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2.900000000000006">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2.900000000000006">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2.900000000000006">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2.900000000000006">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2.900000000000006">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2.900000000000006">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2.900000000000006">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2.900000000000006">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8.3">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2.900000000000006">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3.7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8.3">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8.3">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8.3">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3.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3.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3.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3.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8.3">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8.3">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8.3">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102">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8.3">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3.7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3.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3.7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3.7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3.7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9.1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7.4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9.1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9.1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2.900000000000006">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9.1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9.1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72.900000000000006">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e6dd2a84-75fc-47d7-b5ce-5cfcb1f33936" xsi:nil="true"/>
    <lcf76f155ced4ddcb4097134ff3c332f xmlns="63b0f2b6-f0ee-4e9d-9d4a-ecccfe6e7699">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04538C7-9C19-4716-9E37-0FB31C8A6860}"/>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Ajit Utagikar</cp:lastModifiedBy>
  <cp:lastPrinted>2015-04-21T20:47:43Z</cp:lastPrinted>
  <dcterms:created xsi:type="dcterms:W3CDTF">2010-06-21T21:00:23Z</dcterms:created>
  <dcterms:modified xsi:type="dcterms:W3CDTF">2024-11-12T21:41:39Z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